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35840" windowHeight="20900" tabRatio="702" firstSheet="1" activeTab="2"/>
  </bookViews>
  <sheets>
    <sheet name="Getting Started" sheetId="16" r:id="rId1"/>
    <sheet name="ANOVA.Unequal n's" sheetId="13" r:id="rId2"/>
    <sheet name="ANOVA.Unequal n's(2)" sheetId="17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17" l="1"/>
  <c r="T30" i="17"/>
  <c r="G11" i="17"/>
  <c r="Q26" i="17"/>
  <c r="T26" i="17"/>
  <c r="T31" i="17"/>
  <c r="T32" i="17"/>
  <c r="M26" i="17"/>
  <c r="K11" i="17"/>
  <c r="G13" i="17"/>
  <c r="K13" i="17"/>
  <c r="T27" i="17"/>
  <c r="T28" i="17"/>
  <c r="S26" i="17"/>
  <c r="O26" i="17"/>
  <c r="C11" i="17"/>
  <c r="C13" i="17"/>
  <c r="C15" i="17"/>
  <c r="E2" i="17"/>
  <c r="E11" i="17"/>
  <c r="E13" i="17"/>
  <c r="E15" i="17"/>
  <c r="G2" i="17"/>
  <c r="G15" i="17"/>
  <c r="I2" i="17"/>
  <c r="I11" i="17"/>
  <c r="I13" i="17"/>
  <c r="I15" i="17"/>
  <c r="K15" i="17"/>
  <c r="O32" i="17"/>
  <c r="O33" i="17"/>
  <c r="O34" i="17"/>
  <c r="N32" i="17"/>
  <c r="C16" i="17"/>
  <c r="E16" i="17"/>
  <c r="G16" i="17"/>
  <c r="I16" i="17"/>
  <c r="K16" i="17"/>
  <c r="N33" i="17"/>
  <c r="N34" i="17"/>
  <c r="I12" i="17"/>
  <c r="I14" i="17"/>
  <c r="I17" i="17"/>
  <c r="I19" i="17"/>
  <c r="I29" i="17"/>
  <c r="I30" i="17"/>
  <c r="I31" i="17"/>
  <c r="I32" i="17"/>
  <c r="I34" i="17"/>
  <c r="G12" i="17"/>
  <c r="G14" i="17"/>
  <c r="G17" i="17"/>
  <c r="G19" i="17"/>
  <c r="G29" i="17"/>
  <c r="G30" i="17"/>
  <c r="G31" i="17"/>
  <c r="G32" i="17"/>
  <c r="G34" i="17"/>
  <c r="E12" i="17"/>
  <c r="E14" i="17"/>
  <c r="E17" i="17"/>
  <c r="E19" i="17"/>
  <c r="E29" i="17"/>
  <c r="E30" i="17"/>
  <c r="E31" i="17"/>
  <c r="E32" i="17"/>
  <c r="E34" i="17"/>
  <c r="C12" i="17"/>
  <c r="C14" i="17"/>
  <c r="C17" i="17"/>
  <c r="C19" i="17"/>
  <c r="C29" i="17"/>
  <c r="C30" i="17"/>
  <c r="C31" i="17"/>
  <c r="C32" i="17"/>
  <c r="C34" i="17"/>
  <c r="P33" i="17"/>
  <c r="I33" i="17"/>
  <c r="G33" i="17"/>
  <c r="E33" i="17"/>
  <c r="C33" i="17"/>
  <c r="P32" i="17"/>
  <c r="Q32" i="17"/>
  <c r="R32" i="17"/>
  <c r="S32" i="17"/>
  <c r="C18" i="17"/>
  <c r="E18" i="17"/>
  <c r="G18" i="17"/>
  <c r="I18" i="17"/>
  <c r="K17" i="17"/>
  <c r="I23" i="17"/>
  <c r="I24" i="17"/>
  <c r="I25" i="17"/>
  <c r="I27" i="17"/>
  <c r="G23" i="17"/>
  <c r="G24" i="17"/>
  <c r="G25" i="17"/>
  <c r="G27" i="17"/>
  <c r="E23" i="17"/>
  <c r="E24" i="17"/>
  <c r="E25" i="17"/>
  <c r="E27" i="17"/>
  <c r="C23" i="17"/>
  <c r="C24" i="17"/>
  <c r="C25" i="17"/>
  <c r="C27" i="17"/>
  <c r="I26" i="17"/>
  <c r="G26" i="17"/>
  <c r="E26" i="17"/>
  <c r="C26" i="17"/>
  <c r="I20" i="17"/>
  <c r="I21" i="17"/>
  <c r="G20" i="17"/>
  <c r="G21" i="17"/>
  <c r="E20" i="17"/>
  <c r="E21" i="17"/>
  <c r="C20" i="17"/>
  <c r="C21" i="17"/>
  <c r="K14" i="17"/>
  <c r="R6" i="17"/>
  <c r="Q6" i="17"/>
  <c r="P6" i="17"/>
  <c r="O6" i="17"/>
  <c r="R5" i="17"/>
  <c r="Q5" i="17"/>
  <c r="P5" i="17"/>
  <c r="O5" i="17"/>
  <c r="R4" i="17"/>
  <c r="Q4" i="17"/>
  <c r="P4" i="17"/>
  <c r="O4" i="17"/>
  <c r="R3" i="17"/>
  <c r="Q3" i="17"/>
  <c r="P3" i="17"/>
  <c r="O3" i="17"/>
  <c r="G2" i="13"/>
  <c r="G9" i="13"/>
  <c r="G8" i="13"/>
  <c r="G7" i="13"/>
  <c r="G6" i="13"/>
  <c r="I2" i="13"/>
  <c r="I6" i="13"/>
  <c r="I7" i="13"/>
  <c r="I8" i="13"/>
  <c r="I9" i="13"/>
  <c r="I10" i="13"/>
  <c r="E2" i="13"/>
  <c r="E6" i="13"/>
  <c r="E7" i="13"/>
  <c r="E8" i="13"/>
  <c r="E9" i="13"/>
  <c r="E10" i="13"/>
  <c r="C6" i="13"/>
  <c r="C7" i="13"/>
  <c r="C11" i="13"/>
  <c r="C13" i="13"/>
  <c r="C15" i="13"/>
  <c r="E11" i="13"/>
  <c r="E13" i="13"/>
  <c r="E15" i="13"/>
  <c r="G11" i="13"/>
  <c r="G13" i="13"/>
  <c r="G15" i="13"/>
  <c r="I11" i="13"/>
  <c r="I13" i="13"/>
  <c r="I15" i="13"/>
  <c r="K15" i="13"/>
  <c r="O33" i="13"/>
  <c r="C16" i="13"/>
  <c r="E16" i="13"/>
  <c r="G16" i="13"/>
  <c r="I16" i="13"/>
  <c r="K16" i="13"/>
  <c r="N33" i="13"/>
  <c r="K11" i="13"/>
  <c r="K13" i="13"/>
  <c r="O32" i="13"/>
  <c r="O5" i="13"/>
  <c r="I12" i="13"/>
  <c r="I14" i="13"/>
  <c r="I17" i="13"/>
  <c r="I19" i="13"/>
  <c r="I29" i="13"/>
  <c r="I30" i="13"/>
  <c r="I31" i="13"/>
  <c r="I32" i="13"/>
  <c r="I34" i="13"/>
  <c r="G12" i="13"/>
  <c r="G14" i="13"/>
  <c r="G17" i="13"/>
  <c r="G19" i="13"/>
  <c r="G29" i="13"/>
  <c r="G30" i="13"/>
  <c r="G31" i="13"/>
  <c r="G32" i="13"/>
  <c r="G34" i="13"/>
  <c r="E12" i="13"/>
  <c r="E14" i="13"/>
  <c r="E17" i="13"/>
  <c r="E19" i="13"/>
  <c r="E29" i="13"/>
  <c r="E30" i="13"/>
  <c r="E31" i="13"/>
  <c r="E32" i="13"/>
  <c r="E34" i="13"/>
  <c r="C12" i="13"/>
  <c r="C14" i="13"/>
  <c r="C17" i="13"/>
  <c r="C19" i="13"/>
  <c r="C29" i="13"/>
  <c r="C30" i="13"/>
  <c r="C31" i="13"/>
  <c r="C32" i="13"/>
  <c r="C34" i="13"/>
  <c r="I33" i="13"/>
  <c r="G33" i="13"/>
  <c r="E33" i="13"/>
  <c r="C33" i="13"/>
  <c r="C18" i="13"/>
  <c r="E18" i="13"/>
  <c r="G18" i="13"/>
  <c r="I18" i="13"/>
  <c r="K17" i="13"/>
  <c r="I23" i="13"/>
  <c r="I24" i="13"/>
  <c r="I25" i="13"/>
  <c r="I27" i="13"/>
  <c r="G23" i="13"/>
  <c r="G24" i="13"/>
  <c r="G25" i="13"/>
  <c r="G27" i="13"/>
  <c r="E23" i="13"/>
  <c r="E24" i="13"/>
  <c r="E25" i="13"/>
  <c r="E27" i="13"/>
  <c r="C23" i="13"/>
  <c r="C24" i="13"/>
  <c r="C25" i="13"/>
  <c r="C27" i="13"/>
  <c r="I26" i="13"/>
  <c r="G26" i="13"/>
  <c r="E26" i="13"/>
  <c r="C26" i="13"/>
  <c r="I20" i="13"/>
  <c r="I21" i="13"/>
  <c r="G20" i="13"/>
  <c r="G21" i="13"/>
  <c r="E20" i="13"/>
  <c r="E21" i="13"/>
  <c r="C20" i="13"/>
  <c r="C21" i="13"/>
  <c r="K14" i="13"/>
  <c r="O34" i="13"/>
  <c r="N32" i="13"/>
  <c r="N34" i="13"/>
  <c r="P33" i="13"/>
  <c r="P32" i="13"/>
  <c r="Q32" i="13"/>
  <c r="R32" i="13"/>
  <c r="S32" i="13"/>
  <c r="R6" i="13"/>
  <c r="Q6" i="13"/>
  <c r="P6" i="13"/>
  <c r="O6" i="13"/>
  <c r="R5" i="13"/>
  <c r="Q5" i="13"/>
  <c r="P5" i="13"/>
  <c r="R4" i="13"/>
  <c r="Q4" i="13"/>
  <c r="P4" i="13"/>
  <c r="O4" i="13"/>
  <c r="R3" i="13"/>
  <c r="Q3" i="13"/>
  <c r="P3" i="13"/>
  <c r="O3" i="13"/>
  <c r="B10" i="16"/>
  <c r="B11" i="16"/>
  <c r="B12" i="16"/>
  <c r="B13" i="16"/>
  <c r="B14" i="16"/>
  <c r="B15" i="16"/>
  <c r="B16" i="16"/>
  <c r="B17" i="16"/>
  <c r="B18" i="16"/>
  <c r="B19" i="16"/>
  <c r="B20" i="16"/>
  <c r="B23" i="16"/>
  <c r="B24" i="16"/>
  <c r="B25" i="16"/>
  <c r="B26" i="16"/>
  <c r="B27" i="16"/>
  <c r="B29" i="16"/>
  <c r="B30" i="16"/>
  <c r="J10" i="16"/>
  <c r="J11" i="16"/>
  <c r="J12" i="16"/>
  <c r="J15" i="16"/>
  <c r="J14" i="16"/>
  <c r="E11" i="16"/>
  <c r="E10" i="16"/>
  <c r="B28" i="16"/>
</calcChain>
</file>

<file path=xl/sharedStrings.xml><?xml version="1.0" encoding="utf-8"?>
<sst xmlns="http://schemas.openxmlformats.org/spreadsheetml/2006/main" count="233" uniqueCount="138">
  <si>
    <t>Degradation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</si>
  <si>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</si>
  <si>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</si>
  <si>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</si>
  <si>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</si>
  <si>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</si>
  <si>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</si>
  <si>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</si>
  <si>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</si>
  <si>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</si>
  <si>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</si>
  <si>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</si>
  <si>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</si>
  <si>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</si>
  <si>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</si>
  <si>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</si>
  <si>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</si>
  <si>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</si>
  <si>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</si>
  <si>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</si>
  <si>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</si>
  <si>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</si>
  <si>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t>V</t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</si>
  <si>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</si>
  <si>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</si>
  <si>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</si>
  <si>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</si>
  <si>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</si>
  <si>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</si>
  <si>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</si>
  <si>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</si>
  <si>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</si>
  <si>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</si>
  <si>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</si>
  <si>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</si>
  <si>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</si>
  <si>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</si>
  <si>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</si>
  <si>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</si>
  <si>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t>The real world...</t>
    <phoneticPr fontId="2" type="noConversion"/>
  </si>
  <si>
    <t>Decision</t>
    <phoneticPr fontId="2" type="noConversion"/>
  </si>
  <si>
    <t>HYPOTHESIS TESTING</t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</si>
  <si>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</si>
  <si>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</si>
  <si>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</si>
  <si>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crit t =</t>
    <phoneticPr fontId="2" type="noConversion"/>
  </si>
  <si>
    <t>required</t>
    <phoneticPr fontId="2" type="noConversion"/>
  </si>
  <si>
    <t>How to generate data</t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</si>
  <si>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</si>
  <si>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</si>
  <si>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</si>
  <si>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</si>
  <si>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</si>
  <si>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</si>
  <si>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</si>
  <si>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t>N =</t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</si>
  <si>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</si>
  <si>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Type of Alcohol</t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</si>
  <si>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</si>
  <si>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sz val="18"/>
        <color indexed="9"/>
        <rFont val="Times"/>
      </rP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</si>
  <si>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t>WW</t>
    <phoneticPr fontId="2" type="noConversion"/>
  </si>
  <si>
    <t>S</t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</si>
  <si>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</si>
  <si>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</si>
  <si>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</si>
  <si>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</si>
  <si>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</si>
  <si>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</si>
  <si>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</si>
  <si>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</si>
  <si>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</si>
  <si>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t>x14 =</t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</si>
  <si>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</si>
  <si>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</si>
  <si>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</si>
  <si>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</si>
  <si>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</si>
  <si>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</si>
  <si>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</si>
  <si>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</si>
  <si>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</si>
  <si>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RW</t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</si>
  <si>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</si>
  <si>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</si>
  <si>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</si>
  <si>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</si>
  <si>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</si>
  <si>
    <t>Red Wine</t>
    <phoneticPr fontId="2" type="noConversion"/>
  </si>
  <si>
    <t>White Wine</t>
    <phoneticPr fontId="2" type="noConversion"/>
  </si>
  <si>
    <t>Population SD of temperatures</t>
    <phoneticPr fontId="2" type="noConversion"/>
  </si>
  <si>
    <t>The data (sample)...</t>
    <phoneticPr fontId="2" type="noConversion"/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</si>
  <si>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</si>
  <si>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</si>
  <si>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</si>
  <si>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</si>
  <si>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</si>
  <si>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</si>
  <si>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</si>
  <si>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</si>
  <si>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</si>
  <si>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</si>
  <si>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</si>
  <si>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</si>
  <si>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</si>
  <si>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</si>
  <si>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</si>
  <si>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</si>
  <si>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t>MS</t>
    <phoneticPr fontId="2" type="noConversion"/>
  </si>
  <si>
    <t>Obt F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</si>
  <si>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</si>
  <si>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</si>
  <si>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</si>
  <si>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</si>
  <si>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Scotch</t>
    <phoneticPr fontId="2" type="noConversion"/>
  </si>
  <si>
    <t>Vodka</t>
    <phoneticPr fontId="2" type="noConversion"/>
  </si>
  <si>
    <t>SSW =</t>
    <phoneticPr fontId="2" type="noConversion"/>
  </si>
  <si>
    <t>For Graph:</t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</si>
  <si>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</si>
  <si>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</si>
  <si>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</si>
  <si>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</si>
  <si>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Crit F</t>
    <phoneticPr fontId="2" type="noConversion"/>
  </si>
  <si>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</si>
  <si>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</si>
  <si>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t xml:space="preserve">CI % = </t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</si>
  <si>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</si>
  <si>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</si>
  <si>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</si>
  <si>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</si>
  <si>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</si>
  <si>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</si>
  <si>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</si>
  <si>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</si>
  <si>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</si>
  <si>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</si>
  <si>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</si>
  <si>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t>= SSB</t>
  </si>
  <si>
    <t>= SSW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</si>
</sst>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#,##0.000"/>
    <numFmt numFmtId="167" formatCode="0.0"/>
  </numFmts>
  <fonts count="22" x14ac:knownFonts="1">
    <font>
      <sz val="18"/>
      <name val="Times"/>
    </font>
    <font>
      <sz val="10"/>
      <name val="Verdana"/>
    </font>
    <font>
      <sz val="8"/>
      <name val="Verdana"/>
    </font>
    <font>
      <sz val="18"/>
      <name val="Symbol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sz val="18"/>
      <color indexed="8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  <font>
      <u/>
      <sz val="18"/>
      <color indexed="12"/>
      <name val="Times"/>
    </font>
    <font>
      <u/>
      <sz val="18"/>
      <color indexed="20"/>
      <name val="Times"/>
    </font>
    <font>
      <u/>
      <sz val="18"/>
      <color theme="10"/>
      <name val="Times"/>
    </font>
    <font>
      <u/>
      <sz val="18"/>
      <color theme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6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8" fillId="0" borderId="0" applyNumberFormat="0" applyFill="0" applyBorder="0" applyAlignment="0" applyProtection="0">
      <alignment horizontal="center" vertical="center"/>
    </xf>
    <xf numFmtId="4" fontId="19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</cellStyleXfs>
  <cellXfs count="113">
    <xf numFmtId="4" fontId="0" fillId="0" borderId="0" xfId="0">
      <alignment horizontal="center" vertical="center"/>
    </xf>
    <xf numFmtId="4" fontId="0" fillId="0" borderId="0" xfId="0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0" fillId="0" borderId="0" xfId="0" applyFill="1" applyBorder="1" applyAlignment="1">
      <alignment horizontal="right" vertical="center"/>
    </xf>
    <xf numFmtId="4" fontId="0" fillId="2" borderId="0" xfId="0" applyFill="1" applyAlignment="1">
      <alignment horizontal="center" vertical="center"/>
    </xf>
    <xf numFmtId="4" fontId="5" fillId="3" borderId="0" xfId="0" applyFont="1" applyFill="1" applyAlignment="1">
      <alignment horizontal="center" vertical="center"/>
    </xf>
    <xf numFmtId="4" fontId="5" fillId="3" borderId="0" xfId="0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4" fontId="5" fillId="3" borderId="0" xfId="0" applyFont="1" applyFill="1" applyBorder="1" applyAlignment="1">
      <alignment horizontal="right" vertical="center"/>
    </xf>
    <xf numFmtId="4" fontId="4" fillId="3" borderId="0" xfId="0" applyFont="1" applyFill="1" applyBorder="1" applyAlignment="1">
      <alignment horizontal="right" vertical="center"/>
    </xf>
    <xf numFmtId="4" fontId="4" fillId="3" borderId="0" xfId="0" applyFont="1" applyFill="1" applyAlignment="1">
      <alignment horizontal="center" vertical="center"/>
    </xf>
    <xf numFmtId="4" fontId="6" fillId="4" borderId="0" xfId="0" applyFont="1" applyFill="1" applyAlignment="1">
      <alignment horizontal="right" vertical="center"/>
    </xf>
    <xf numFmtId="4" fontId="5" fillId="4" borderId="0" xfId="0" applyFont="1" applyFill="1" applyAlignment="1">
      <alignment horizontal="left" vertical="center"/>
    </xf>
    <xf numFmtId="4" fontId="5" fillId="5" borderId="0" xfId="0" applyFont="1" applyFill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4" fontId="0" fillId="0" borderId="0" xfId="0" applyBorder="1" applyAlignment="1">
      <alignment horizontal="center" vertical="center"/>
    </xf>
    <xf numFmtId="3" fontId="3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5" fillId="5" borderId="0" xfId="0" applyFont="1" applyFill="1" applyBorder="1" applyAlignment="1">
      <alignment horizontal="right" vertical="center"/>
    </xf>
    <xf numFmtId="166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left" vertical="center"/>
    </xf>
    <xf numFmtId="4" fontId="5" fillId="3" borderId="0" xfId="0" applyFont="1" applyFill="1" applyAlignment="1">
      <alignment horizontal="left" vertical="center"/>
    </xf>
    <xf numFmtId="166" fontId="5" fillId="3" borderId="0" xfId="0" applyNumberFormat="1" applyFont="1" applyFill="1" applyBorder="1" applyAlignment="1">
      <alignment horizontal="center" vertical="center"/>
    </xf>
    <xf numFmtId="4" fontId="5" fillId="3" borderId="0" xfId="0" applyFont="1" applyFill="1" applyBorder="1" applyAlignment="1">
      <alignment horizontal="center" vertical="center"/>
    </xf>
    <xf numFmtId="4" fontId="5" fillId="3" borderId="0" xfId="0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4" fontId="5" fillId="6" borderId="0" xfId="0" applyFont="1" applyFill="1" applyAlignment="1">
      <alignment horizontal="right" vertical="center"/>
    </xf>
    <xf numFmtId="9" fontId="5" fillId="6" borderId="0" xfId="1" applyFont="1" applyFill="1" applyAlignment="1">
      <alignment horizontal="left" vertical="center"/>
    </xf>
    <xf numFmtId="3" fontId="5" fillId="6" borderId="0" xfId="0" applyNumberFormat="1" applyFont="1" applyFill="1" applyAlignment="1">
      <alignment horizontal="left" vertical="center"/>
    </xf>
    <xf numFmtId="4" fontId="6" fillId="6" borderId="0" xfId="0" applyFont="1" applyFill="1" applyAlignment="1">
      <alignment horizontal="right" vertical="center"/>
    </xf>
    <xf numFmtId="4" fontId="5" fillId="6" borderId="0" xfId="0" applyFont="1" applyFill="1" applyAlignment="1">
      <alignment horizontal="left" vertical="center"/>
    </xf>
    <xf numFmtId="165" fontId="5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5" fillId="5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5" fillId="3" borderId="4" xfId="0" applyFont="1" applyFill="1" applyBorder="1" applyAlignment="1">
      <alignment horizontal="left" vertical="center"/>
    </xf>
    <xf numFmtId="4" fontId="5" fillId="3" borderId="4" xfId="0" applyFont="1" applyFill="1" applyBorder="1" applyAlignment="1">
      <alignment horizontal="center" vertical="center"/>
    </xf>
    <xf numFmtId="165" fontId="0" fillId="3" borderId="0" xfId="0" quotePrefix="1" applyNumberFormat="1" applyFill="1" applyAlignment="1">
      <alignment horizontal="left" vertical="center"/>
    </xf>
    <xf numFmtId="3" fontId="5" fillId="6" borderId="0" xfId="1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166" fontId="4" fillId="3" borderId="4" xfId="0" applyNumberFormat="1" applyFont="1" applyFill="1" applyBorder="1" applyAlignment="1">
      <alignment horizontal="right" vertical="center"/>
    </xf>
    <xf numFmtId="4" fontId="4" fillId="3" borderId="4" xfId="0" applyFont="1" applyFill="1" applyBorder="1" applyAlignment="1">
      <alignment horizontal="center" vertical="center"/>
    </xf>
    <xf numFmtId="4" fontId="0" fillId="5" borderId="4" xfId="0" applyFill="1" applyBorder="1" applyAlignment="1">
      <alignment horizontal="center" vertical="center"/>
    </xf>
    <xf numFmtId="4" fontId="5" fillId="5" borderId="4" xfId="0" applyFont="1" applyFill="1" applyBorder="1" applyAlignment="1">
      <alignment horizontal="right" vertical="center"/>
    </xf>
    <xf numFmtId="3" fontId="0" fillId="5" borderId="4" xfId="0" applyNumberFormat="1" applyFill="1" applyBorder="1" applyAlignment="1">
      <alignment horizontal="left" vertical="center"/>
    </xf>
    <xf numFmtId="165" fontId="6" fillId="4" borderId="0" xfId="0" applyNumberFormat="1" applyFont="1" applyFill="1" applyAlignment="1">
      <alignment horizontal="right" vertical="center"/>
    </xf>
    <xf numFmtId="165" fontId="5" fillId="4" borderId="0" xfId="0" applyNumberFormat="1" applyFont="1" applyFill="1" applyAlignment="1">
      <alignment horizontal="left" vertical="center"/>
    </xf>
    <xf numFmtId="165" fontId="5" fillId="4" borderId="0" xfId="0" applyNumberFormat="1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horizontal="right" vertical="center"/>
    </xf>
    <xf numFmtId="4" fontId="5" fillId="6" borderId="4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3" borderId="5" xfId="0" applyFont="1" applyFill="1" applyBorder="1" applyAlignment="1">
      <alignment horizontal="center" vertical="center"/>
    </xf>
    <xf numFmtId="4" fontId="5" fillId="3" borderId="5" xfId="0" applyFont="1" applyFill="1" applyBorder="1" applyAlignment="1">
      <alignment horizontal="right" vertical="center"/>
    </xf>
    <xf numFmtId="166" fontId="5" fillId="3" borderId="5" xfId="0" applyNumberFormat="1" applyFont="1" applyFill="1" applyBorder="1" applyAlignment="1">
      <alignment horizontal="center" vertical="center"/>
    </xf>
    <xf numFmtId="4" fontId="0" fillId="3" borderId="5" xfId="0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4" fontId="15" fillId="0" borderId="0" xfId="0" applyFont="1" applyFill="1" applyBorder="1" applyAlignment="1">
      <alignment horizontal="left" vertical="center"/>
    </xf>
    <xf numFmtId="4" fontId="11" fillId="0" borderId="0" xfId="0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vertical="center"/>
    </xf>
    <xf numFmtId="4" fontId="12" fillId="0" borderId="0" xfId="0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left" vertical="center"/>
    </xf>
    <xf numFmtId="9" fontId="11" fillId="0" borderId="0" xfId="1" applyFont="1" applyFill="1" applyBorder="1" applyAlignment="1">
      <alignment horizontal="left" vertical="center"/>
    </xf>
    <xf numFmtId="4" fontId="11" fillId="0" borderId="0" xfId="0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1" fillId="0" borderId="0" xfId="0" applyFont="1" applyBorder="1" applyAlignment="1">
      <alignment horizontal="center" vertical="center"/>
    </xf>
    <xf numFmtId="4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quotePrefix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5" fillId="0" borderId="0" xfId="0" applyFont="1" applyFill="1" applyBorder="1" applyAlignment="1">
      <alignment horizontal="center" vertical="center" wrapText="1"/>
    </xf>
    <xf numFmtId="166" fontId="11" fillId="0" borderId="0" xfId="0" quotePrefix="1" applyNumberFormat="1" applyFont="1" applyFill="1" applyBorder="1" applyAlignment="1">
      <alignment horizontal="left" vertical="center"/>
    </xf>
    <xf numFmtId="4" fontId="11" fillId="0" borderId="0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0" xfId="0" applyFont="1" applyBorder="1" applyAlignment="1">
      <alignment horizontal="center" vertical="top"/>
    </xf>
    <xf numFmtId="4" fontId="17" fillId="0" borderId="0" xfId="0" applyFont="1" applyBorder="1" applyAlignment="1">
      <alignment horizontal="left" vertical="top"/>
    </xf>
    <xf numFmtId="4" fontId="11" fillId="0" borderId="6" xfId="0" quotePrefix="1" applyFont="1" applyFill="1" applyBorder="1" applyAlignment="1">
      <alignment horizontal="left" vertical="center"/>
    </xf>
    <xf numFmtId="4" fontId="11" fillId="0" borderId="7" xfId="0" applyFont="1" applyFill="1" applyBorder="1" applyAlignment="1">
      <alignment vertical="center" wrapText="1"/>
    </xf>
    <xf numFmtId="4" fontId="11" fillId="0" borderId="8" xfId="0" applyFont="1" applyFill="1" applyBorder="1" applyAlignment="1">
      <alignment horizontal="right" vertical="center"/>
    </xf>
    <xf numFmtId="4" fontId="12" fillId="0" borderId="1" xfId="0" applyFont="1" applyFill="1" applyBorder="1" applyAlignment="1">
      <alignment horizontal="right" vertical="center"/>
    </xf>
    <xf numFmtId="4" fontId="11" fillId="0" borderId="1" xfId="0" applyFont="1" applyFill="1" applyBorder="1" applyAlignment="1">
      <alignment horizontal="center" vertical="center"/>
    </xf>
    <xf numFmtId="4" fontId="11" fillId="0" borderId="1" xfId="0" applyFont="1" applyFill="1" applyBorder="1" applyAlignment="1">
      <alignment horizontal="left" vertical="center"/>
    </xf>
    <xf numFmtId="4" fontId="11" fillId="0" borderId="1" xfId="0" applyFont="1" applyFill="1" applyBorder="1" applyAlignment="1">
      <alignment vertical="center" wrapText="1"/>
    </xf>
    <xf numFmtId="4" fontId="11" fillId="0" borderId="10" xfId="0" applyFont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4" fontId="0" fillId="0" borderId="0" xfId="0" quotePrefix="1" applyAlignment="1">
      <alignment horizontal="left" vertical="center"/>
    </xf>
    <xf numFmtId="4" fontId="11" fillId="0" borderId="3" xfId="0" applyFont="1" applyFill="1" applyBorder="1" applyAlignment="1">
      <alignment vertical="center"/>
    </xf>
    <xf numFmtId="4" fontId="11" fillId="0" borderId="0" xfId="0" applyFont="1" applyFill="1" applyBorder="1" applyAlignment="1">
      <alignment vertical="center"/>
    </xf>
    <xf numFmtId="4" fontId="5" fillId="6" borderId="0" xfId="0" applyFont="1" applyFill="1" applyBorder="1" applyAlignment="1">
      <alignment horizontal="center" vertic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75807699256105"/>
          <c:y val="0.023864960781888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fixedVal"/>
            <c:noEndCap val="1"/>
            <c:val val="0.0"/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n''s'!$O$3:$O$6</c:f>
              <c:numCache>
                <c:formatCode>#,##0.0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3.0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'ANOVA.Unequal n''s'!$Q$3:$Q$6</c:f>
                <c:numCache>
                  <c:formatCode>General</c:formatCode>
                  <c:ptCount val="4"/>
                  <c:pt idx="0">
                    <c:v>1.019046389815278</c:v>
                  </c:pt>
                  <c:pt idx="1">
                    <c:v>0.644501526637619</c:v>
                  </c:pt>
                  <c:pt idx="2">
                    <c:v>0.720574612582053</c:v>
                  </c:pt>
                  <c:pt idx="3">
                    <c:v>0.644501526637619</c:v>
                  </c:pt>
                </c:numCache>
              </c:numRef>
            </c:plus>
            <c:minus>
              <c:numRef>
                <c:f>'ANOVA.Unequal n''s'!$Q$3:$Q$6</c:f>
                <c:numCache>
                  <c:formatCode>General</c:formatCode>
                  <c:ptCount val="4"/>
                  <c:pt idx="0">
                    <c:v>1.019046389815278</c:v>
                  </c:pt>
                  <c:pt idx="1">
                    <c:v>0.644501526637619</c:v>
                  </c:pt>
                  <c:pt idx="2">
                    <c:v>0.720574612582053</c:v>
                  </c:pt>
                  <c:pt idx="3">
                    <c:v>0.644501526637619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n''s'!$P$3:$P$6</c:f>
              <c:numCache>
                <c:formatCode>#,##0.00</c:formatCode>
                <c:ptCount val="4"/>
                <c:pt idx="0">
                  <c:v>4.5</c:v>
                </c:pt>
                <c:pt idx="1">
                  <c:v>5.2</c:v>
                </c:pt>
                <c:pt idx="2">
                  <c:v>2.75</c:v>
                </c:pt>
                <c:pt idx="3">
                  <c:v>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236792"/>
        <c:axId val="1496238552"/>
      </c:barChart>
      <c:catAx>
        <c:axId val="149623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496238552"/>
        <c:crosses val="autoZero"/>
        <c:auto val="1"/>
        <c:lblAlgn val="ctr"/>
        <c:lblOffset val="100"/>
        <c:noMultiLvlLbl val="0"/>
      </c:catAx>
      <c:valAx>
        <c:axId val="1496238552"/>
        <c:scaling>
          <c:orientation val="minMax"/>
          <c:max val="7.9"/>
          <c:min val="0.0"/>
        </c:scaling>
        <c:delete val="0"/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149623679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72897396817412"/>
          <c:y val="0.140131951236879"/>
          <c:w val="0.33519102415537"/>
          <c:h val="0.071540819384702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 assume HOV</a:t>
            </a:r>
          </a:p>
        </c:rich>
      </c:tx>
      <c:layout>
        <c:manualLayout>
          <c:xMode val="edge"/>
          <c:yMode val="edge"/>
          <c:x val="0.289610525716921"/>
          <c:y val="0.026244655056756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fixedVal"/>
            <c:noEndCap val="1"/>
            <c:val val="0.0"/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n''s'!$O$3:$O$6</c:f>
              <c:numCache>
                <c:formatCode>#,##0.0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3.0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'ANOVA.Unequal n''s'!$R$3:$R$6</c:f>
                <c:numCache>
                  <c:formatCode>General</c:formatCode>
                  <c:ptCount val="4"/>
                  <c:pt idx="0">
                    <c:v>6.353102368087347</c:v>
                  </c:pt>
                  <c:pt idx="1">
                    <c:v>0.555289021039562</c:v>
                  </c:pt>
                  <c:pt idx="2">
                    <c:v>1.523480180828812</c:v>
                  </c:pt>
                  <c:pt idx="3">
                    <c:v>0.680087380658256</c:v>
                  </c:pt>
                </c:numCache>
              </c:numRef>
            </c:plus>
            <c:minus>
              <c:numRef>
                <c:f>'ANOVA.Unequal n''s'!$R$3:$R$6</c:f>
                <c:numCache>
                  <c:formatCode>General</c:formatCode>
                  <c:ptCount val="4"/>
                  <c:pt idx="0">
                    <c:v>6.353102368087347</c:v>
                  </c:pt>
                  <c:pt idx="1">
                    <c:v>0.555289021039562</c:v>
                  </c:pt>
                  <c:pt idx="2">
                    <c:v>1.523480180828812</c:v>
                  </c:pt>
                  <c:pt idx="3">
                    <c:v>0.680087380658256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n''s'!$P$3:$P$6</c:f>
              <c:numCache>
                <c:formatCode>#,##0.00</c:formatCode>
                <c:ptCount val="4"/>
                <c:pt idx="0">
                  <c:v>4.5</c:v>
                </c:pt>
                <c:pt idx="1">
                  <c:v>5.2</c:v>
                </c:pt>
                <c:pt idx="2">
                  <c:v>2.75</c:v>
                </c:pt>
                <c:pt idx="3">
                  <c:v>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292296"/>
        <c:axId val="1495297752"/>
      </c:barChart>
      <c:catAx>
        <c:axId val="149529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495297752"/>
        <c:crosses val="autoZero"/>
        <c:auto val="1"/>
        <c:lblAlgn val="ctr"/>
        <c:lblOffset val="100"/>
        <c:noMultiLvlLbl val="0"/>
      </c:catAx>
      <c:valAx>
        <c:axId val="1495297752"/>
        <c:scaling>
          <c:orientation val="minMax"/>
          <c:max val="7.9"/>
          <c:min val="0.0"/>
        </c:scaling>
        <c:delete val="0"/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1495292296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55150919912286"/>
          <c:y val="0.137752256962011"/>
          <c:w val="0.304768492318011"/>
          <c:h val="0.071540819384702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75807699256105"/>
          <c:y val="0.023864960781888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fixedVal"/>
            <c:noEndCap val="1"/>
            <c:val val="0.0"/>
          </c:errBars>
          <c:cat>
            <c:strRef>
              <c:f>'ANOVA.Unequal n''s(2)'!$N$3:$N$6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n''s(2)'!$O$3:$O$6</c:f>
              <c:numCache>
                <c:formatCode>#,##0.0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3.0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'ANOVA.Unequal n''s(2)'!$Q$3:$Q$6</c:f>
                <c:numCache>
                  <c:formatCode>General</c:formatCode>
                  <c:ptCount val="4"/>
                  <c:pt idx="0">
                    <c:v>1.352649167023476</c:v>
                  </c:pt>
                  <c:pt idx="1">
                    <c:v>0.855490448584741</c:v>
                  </c:pt>
                  <c:pt idx="2">
                    <c:v>0.956467398568635</c:v>
                  </c:pt>
                  <c:pt idx="3">
                    <c:v>0.855490448584741</c:v>
                  </c:pt>
                </c:numCache>
              </c:numRef>
            </c:plus>
            <c:minus>
              <c:numRef>
                <c:f>'ANOVA.Unequal n''s(2)'!$Q$3:$Q$6</c:f>
                <c:numCache>
                  <c:formatCode>General</c:formatCode>
                  <c:ptCount val="4"/>
                  <c:pt idx="0">
                    <c:v>1.352649167023476</c:v>
                  </c:pt>
                  <c:pt idx="1">
                    <c:v>0.855490448584741</c:v>
                  </c:pt>
                  <c:pt idx="2">
                    <c:v>0.956467398568635</c:v>
                  </c:pt>
                  <c:pt idx="3">
                    <c:v>0.855490448584741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n''s(2)'!$N$3:$N$6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n''s(2)'!$P$3:$P$6</c:f>
              <c:numCache>
                <c:formatCode>#,##0.00</c:formatCode>
                <c:ptCount val="4"/>
                <c:pt idx="0">
                  <c:v>3.5</c:v>
                </c:pt>
                <c:pt idx="1">
                  <c:v>5.2</c:v>
                </c:pt>
                <c:pt idx="2">
                  <c:v>3.25</c:v>
                </c:pt>
                <c:pt idx="3">
                  <c:v>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775432"/>
        <c:axId val="-2057697448"/>
      </c:barChart>
      <c:catAx>
        <c:axId val="203877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2057697448"/>
        <c:crosses val="autoZero"/>
        <c:auto val="1"/>
        <c:lblAlgn val="ctr"/>
        <c:lblOffset val="100"/>
        <c:noMultiLvlLbl val="0"/>
      </c:catAx>
      <c:valAx>
        <c:axId val="-2057697448"/>
        <c:scaling>
          <c:orientation val="minMax"/>
          <c:max val="7.9"/>
          <c:min val="0.0"/>
        </c:scaling>
        <c:delete val="0"/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203877543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72897396817412"/>
          <c:y val="0.140131951236879"/>
          <c:w val="0.33519102415537"/>
          <c:h val="0.071540819384702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 assume HOV</a:t>
            </a:r>
          </a:p>
        </c:rich>
      </c:tx>
      <c:layout>
        <c:manualLayout>
          <c:xMode val="edge"/>
          <c:yMode val="edge"/>
          <c:x val="0.289610525716921"/>
          <c:y val="0.026244655056756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fixedVal"/>
            <c:noEndCap val="1"/>
            <c:val val="0.0"/>
          </c:errBars>
          <c:cat>
            <c:strRef>
              <c:f>'ANOVA.Unequal n''s(2)'!$N$3:$N$6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n''s(2)'!$O$3:$O$6</c:f>
              <c:numCache>
                <c:formatCode>#,##0.0</c:formatCode>
                <c:ptCount val="4"/>
                <c:pt idx="0">
                  <c:v>4.0</c:v>
                </c:pt>
                <c:pt idx="1">
                  <c:v>5.0</c:v>
                </c:pt>
                <c:pt idx="2">
                  <c:v>3.0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'ANOVA.Unequal n''s(2)'!$R$3:$R$6</c:f>
                <c:numCache>
                  <c:formatCode>General</c:formatCode>
                  <c:ptCount val="4"/>
                  <c:pt idx="0">
                    <c:v>6.353102368087347</c:v>
                  </c:pt>
                  <c:pt idx="1">
                    <c:v>0.555289021039562</c:v>
                  </c:pt>
                  <c:pt idx="2">
                    <c:v>2.002245225335925</c:v>
                  </c:pt>
                  <c:pt idx="3">
                    <c:v>1.110578042079118</c:v>
                  </c:pt>
                </c:numCache>
              </c:numRef>
            </c:plus>
            <c:minus>
              <c:numRef>
                <c:f>'ANOVA.Unequal n''s(2)'!$R$3:$R$6</c:f>
                <c:numCache>
                  <c:formatCode>General</c:formatCode>
                  <c:ptCount val="4"/>
                  <c:pt idx="0">
                    <c:v>6.353102368087347</c:v>
                  </c:pt>
                  <c:pt idx="1">
                    <c:v>0.555289021039562</c:v>
                  </c:pt>
                  <c:pt idx="2">
                    <c:v>2.002245225335925</c:v>
                  </c:pt>
                  <c:pt idx="3">
                    <c:v>1.110578042079118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n''s(2)'!$N$3:$N$6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n''s(2)'!$P$3:$P$6</c:f>
              <c:numCache>
                <c:formatCode>#,##0.00</c:formatCode>
                <c:ptCount val="4"/>
                <c:pt idx="0">
                  <c:v>3.5</c:v>
                </c:pt>
                <c:pt idx="1">
                  <c:v>5.2</c:v>
                </c:pt>
                <c:pt idx="2">
                  <c:v>3.25</c:v>
                </c:pt>
                <c:pt idx="3">
                  <c:v>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252616"/>
        <c:axId val="1494258040"/>
      </c:barChart>
      <c:catAx>
        <c:axId val="149425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494258040"/>
        <c:crosses val="autoZero"/>
        <c:auto val="1"/>
        <c:lblAlgn val="ctr"/>
        <c:lblOffset val="100"/>
        <c:noMultiLvlLbl val="0"/>
      </c:catAx>
      <c:valAx>
        <c:axId val="1494258040"/>
        <c:scaling>
          <c:orientation val="minMax"/>
          <c:max val="7.9"/>
          <c:min val="0.0"/>
        </c:scaling>
        <c:delete val="0"/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1494252616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55150919912286"/>
          <c:y val="0.137752256962011"/>
          <c:w val="0.304768492318011"/>
          <c:h val="0.071540819384702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310022" y="2992449"/>
    <xdr:ext cx="4475452" cy="5322709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99368" y="2981159"/>
    <xdr:ext cx="4625476" cy="5347367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310022" y="2992449"/>
    <xdr:ext cx="4475452" cy="5322709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99368" y="2981159"/>
    <xdr:ext cx="4625476" cy="5347367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20" workbookViewId="0">
      <selection activeCell="C7" sqref="C7"/>
    </sheetView>
  </sheetViews>
  <sheetFormatPr baseColWidth="10" defaultColWidth="13.09765625" defaultRowHeight="19" x14ac:dyDescent="0"/>
  <cols>
    <col min="1" max="1" width="11.3984375" style="81" customWidth="1"/>
    <col min="2" max="2" width="9.69921875" style="81" customWidth="1"/>
    <col min="3" max="3" width="3.19921875" style="81" customWidth="1"/>
    <col min="4" max="4" width="10" style="81" customWidth="1"/>
    <col min="5" max="5" width="12.5" style="81" customWidth="1"/>
    <col min="6" max="6" width="6.3984375" style="81" customWidth="1"/>
    <col min="7" max="7" width="7.796875" style="81" customWidth="1"/>
    <col min="8" max="8" width="3.19921875" style="81" customWidth="1"/>
    <col min="9" max="9" width="13.5" style="81" customWidth="1"/>
    <col min="10" max="10" width="9.59765625" style="81" customWidth="1"/>
    <col min="11" max="11" width="8.09765625" style="81" customWidth="1"/>
    <col min="12" max="13" width="6" style="81" customWidth="1"/>
    <col min="14" max="16" width="7.3984375" style="81" customWidth="1"/>
    <col min="17" max="17" width="8.296875" style="81" customWidth="1"/>
    <col min="18" max="16384" width="13.09765625" style="81"/>
  </cols>
  <sheetData>
    <row r="1" spans="1:13" s="98" customFormat="1" ht="43" customHeight="1">
      <c r="A1" s="99" t="s">
        <v>47</v>
      </c>
    </row>
    <row r="2" spans="1:13" s="69" customFormat="1" ht="10" customHeight="1">
      <c r="H2" s="78"/>
      <c r="I2" s="78"/>
      <c r="J2" s="78"/>
    </row>
    <row r="3" spans="1:13" ht="25">
      <c r="A3" s="79" t="s">
        <v>39</v>
      </c>
      <c r="B3" s="69"/>
      <c r="C3" s="69"/>
      <c r="D3" s="69"/>
      <c r="E3" s="69"/>
      <c r="F3" s="69"/>
      <c r="G3" s="72"/>
      <c r="H3" s="72"/>
      <c r="I3" s="80"/>
      <c r="J3" s="69"/>
      <c r="K3" s="69"/>
      <c r="L3" s="69"/>
      <c r="M3" s="69"/>
    </row>
    <row r="4" spans="1:13" ht="27" customHeight="1">
      <c r="A4" s="75" t="s">
        <v>82</v>
      </c>
      <c r="B4" s="69">
        <v>98.6</v>
      </c>
      <c r="C4" s="82" t="s">
        <v>83</v>
      </c>
      <c r="D4" s="69"/>
      <c r="E4" s="69"/>
      <c r="F4" s="69"/>
      <c r="G4" s="72"/>
      <c r="H4" s="72"/>
      <c r="I4" s="79" t="s">
        <v>78</v>
      </c>
      <c r="J4" s="83"/>
      <c r="K4" s="84"/>
      <c r="L4" s="69"/>
      <c r="M4" s="69"/>
    </row>
    <row r="5" spans="1:13" ht="27" customHeight="1">
      <c r="A5" s="75" t="s">
        <v>84</v>
      </c>
      <c r="B5" s="69">
        <v>99.5</v>
      </c>
      <c r="C5" s="82" t="s">
        <v>85</v>
      </c>
      <c r="D5" s="69"/>
      <c r="E5" s="69"/>
      <c r="F5" s="69"/>
      <c r="G5" s="72"/>
      <c r="H5" s="72"/>
      <c r="I5" s="82" t="s">
        <v>79</v>
      </c>
      <c r="J5" s="69"/>
      <c r="K5" s="69"/>
      <c r="L5" s="69"/>
      <c r="M5" s="69"/>
    </row>
    <row r="6" spans="1:13" ht="27" customHeight="1">
      <c r="A6" s="103" t="s">
        <v>86</v>
      </c>
      <c r="B6" s="104">
        <v>0.1</v>
      </c>
      <c r="C6" s="105" t="s">
        <v>89</v>
      </c>
      <c r="D6" s="104"/>
      <c r="E6" s="104"/>
      <c r="F6" s="104"/>
      <c r="G6" s="106"/>
      <c r="H6" s="106"/>
      <c r="I6" s="105" t="s">
        <v>20</v>
      </c>
      <c r="J6" s="105" t="s">
        <v>21</v>
      </c>
      <c r="K6" s="104"/>
      <c r="L6" s="69"/>
      <c r="M6" s="69"/>
    </row>
    <row r="7" spans="1:13" ht="14" customHeight="1">
      <c r="A7" s="75"/>
      <c r="B7" s="78"/>
      <c r="C7" s="82"/>
      <c r="D7" s="78"/>
      <c r="E7" s="78"/>
      <c r="F7" s="78"/>
      <c r="G7" s="72"/>
      <c r="H7" s="72"/>
      <c r="I7" s="78"/>
      <c r="J7" s="78"/>
      <c r="K7" s="78"/>
      <c r="L7" s="78"/>
      <c r="M7" s="78"/>
    </row>
    <row r="8" spans="1:13" s="85" customFormat="1" ht="32" customHeight="1">
      <c r="A8" s="79" t="s">
        <v>90</v>
      </c>
      <c r="B8" s="69"/>
      <c r="C8" s="72"/>
      <c r="D8" s="75" t="s">
        <v>105</v>
      </c>
      <c r="E8" s="76">
        <v>0.05</v>
      </c>
      <c r="F8" s="72"/>
      <c r="G8" s="72"/>
      <c r="H8" s="72"/>
      <c r="I8" s="70" t="s">
        <v>106</v>
      </c>
      <c r="J8" s="77">
        <v>0.95</v>
      </c>
      <c r="K8" s="72"/>
      <c r="L8" s="72"/>
      <c r="M8" s="72"/>
    </row>
    <row r="9" spans="1:13" ht="28" customHeight="1" thickBot="1">
      <c r="A9" s="94" t="s">
        <v>131</v>
      </c>
      <c r="B9" s="94" t="s">
        <v>132</v>
      </c>
      <c r="C9" s="69"/>
      <c r="D9" s="68" t="s">
        <v>41</v>
      </c>
      <c r="E9" s="69"/>
      <c r="F9" s="69"/>
      <c r="G9" s="69"/>
      <c r="H9" s="78"/>
      <c r="I9" s="68" t="s">
        <v>91</v>
      </c>
      <c r="J9" s="69"/>
      <c r="K9" s="69"/>
      <c r="L9" s="69"/>
      <c r="M9" s="69"/>
    </row>
    <row r="10" spans="1:13" s="85" customFormat="1" ht="31" customHeight="1" thickBot="1">
      <c r="A10" s="86">
        <v>1</v>
      </c>
      <c r="B10" s="92">
        <f ca="1">NORMINV(RAND(),$B$5,$B$6)</f>
        <v>99.382606496497814</v>
      </c>
      <c r="C10" s="72"/>
      <c r="D10" s="102" t="s">
        <v>92</v>
      </c>
      <c r="E10" s="107">
        <f ca="1">(B20-B4)/B30</f>
        <v>22.70574623297308</v>
      </c>
      <c r="F10" s="100" t="s">
        <v>9</v>
      </c>
      <c r="G10" s="101"/>
      <c r="H10" s="72"/>
      <c r="I10" s="70" t="s">
        <v>93</v>
      </c>
      <c r="J10" s="73">
        <f ca="1">B30</f>
        <v>3.7753739942961662E-2</v>
      </c>
      <c r="K10" s="69"/>
      <c r="L10" s="72"/>
      <c r="M10" s="72"/>
    </row>
    <row r="11" spans="1:13" ht="30" customHeight="1" thickBot="1">
      <c r="A11" s="86">
        <v>2</v>
      </c>
      <c r="B11" s="92">
        <f t="shared" ref="B11:B19" ca="1" si="0">NORMINV(RAND(),$B$5,$B$6)</f>
        <v>99.672661674292414</v>
      </c>
      <c r="C11" s="75"/>
      <c r="D11" s="70" t="s">
        <v>94</v>
      </c>
      <c r="E11" s="71">
        <f ca="1">TINV(2*E8,B26)</f>
        <v>1.8331129326562374</v>
      </c>
      <c r="F11" s="69"/>
      <c r="G11" s="69"/>
      <c r="H11" s="78"/>
      <c r="I11" s="70" t="s">
        <v>95</v>
      </c>
      <c r="J11" s="71">
        <f ca="1">TINV(1-J8,B26)</f>
        <v>2.2621571627982049</v>
      </c>
      <c r="K11" s="69"/>
      <c r="L11" s="69"/>
      <c r="M11" s="69"/>
    </row>
    <row r="12" spans="1:13" ht="30" customHeight="1" thickBot="1">
      <c r="A12" s="86">
        <v>3</v>
      </c>
      <c r="B12" s="92">
        <f t="shared" ca="1" si="0"/>
        <v>99.301448636388031</v>
      </c>
      <c r="C12" s="75"/>
      <c r="D12" s="70"/>
      <c r="E12" s="69"/>
      <c r="F12" s="69"/>
      <c r="G12" s="69"/>
      <c r="H12" s="78"/>
      <c r="I12" s="102" t="s">
        <v>96</v>
      </c>
      <c r="J12" s="108">
        <f ca="1">J10*J11</f>
        <v>8.5404893234391419E-2</v>
      </c>
      <c r="K12" s="74" t="s">
        <v>46</v>
      </c>
      <c r="L12" s="69"/>
      <c r="M12" s="69"/>
    </row>
    <row r="13" spans="1:13" ht="30" customHeight="1">
      <c r="A13" s="86">
        <v>4</v>
      </c>
      <c r="B13" s="92">
        <f t="shared" ca="1" si="0"/>
        <v>99.508582133884403</v>
      </c>
      <c r="C13" s="70"/>
      <c r="D13" s="69"/>
      <c r="E13" s="69"/>
      <c r="F13" s="69"/>
      <c r="G13" s="69"/>
      <c r="H13" s="78"/>
      <c r="K13" s="96"/>
      <c r="L13" s="96"/>
      <c r="M13" s="69"/>
    </row>
    <row r="14" spans="1:13" ht="30" customHeight="1">
      <c r="A14" s="86">
        <v>5</v>
      </c>
      <c r="B14" s="92">
        <f t="shared" ca="1" si="0"/>
        <v>99.361901468774533</v>
      </c>
      <c r="C14" s="69"/>
      <c r="D14" s="69"/>
      <c r="E14" s="69"/>
      <c r="F14" s="69"/>
      <c r="G14" s="69"/>
      <c r="H14" s="78"/>
      <c r="I14" s="70" t="s">
        <v>97</v>
      </c>
      <c r="J14" s="97">
        <f ca="1">B20+J12</f>
        <v>99.542631731724939</v>
      </c>
      <c r="K14" s="110" t="s">
        <v>77</v>
      </c>
      <c r="L14" s="111"/>
      <c r="M14" s="69"/>
    </row>
    <row r="15" spans="1:13" ht="30" customHeight="1">
      <c r="A15" s="86">
        <v>6</v>
      </c>
      <c r="B15" s="92">
        <f t="shared" ca="1" si="0"/>
        <v>99.584964511529066</v>
      </c>
      <c r="C15" s="69"/>
      <c r="D15" s="69"/>
      <c r="E15" s="69"/>
      <c r="F15" s="69"/>
      <c r="G15" s="69"/>
      <c r="H15" s="78"/>
      <c r="I15" s="70" t="s">
        <v>42</v>
      </c>
      <c r="J15" s="97">
        <f ca="1">B20-J12</f>
        <v>99.371821945256144</v>
      </c>
      <c r="K15" s="110"/>
      <c r="L15" s="111"/>
      <c r="M15" s="69"/>
    </row>
    <row r="16" spans="1:13" ht="30" customHeight="1">
      <c r="A16" s="86">
        <v>7</v>
      </c>
      <c r="B16" s="92">
        <f t="shared" ca="1" si="0"/>
        <v>99.404841438802308</v>
      </c>
      <c r="C16" s="69"/>
      <c r="D16" s="69"/>
      <c r="E16" s="69"/>
      <c r="F16" s="69"/>
      <c r="G16" s="69"/>
      <c r="H16" s="78"/>
      <c r="I16" s="69"/>
      <c r="J16" s="69"/>
      <c r="K16" s="69"/>
      <c r="L16" s="69"/>
      <c r="M16" s="69"/>
    </row>
    <row r="17" spans="1:13" ht="30" customHeight="1">
      <c r="A17" s="86">
        <v>8</v>
      </c>
      <c r="B17" s="92">
        <f t="shared" ca="1" si="0"/>
        <v>99.336765135127678</v>
      </c>
      <c r="C17" s="69"/>
      <c r="D17" s="69"/>
      <c r="E17" s="69"/>
      <c r="F17" s="69"/>
      <c r="G17" s="69"/>
      <c r="H17" s="78"/>
      <c r="I17" s="69"/>
      <c r="J17" s="69"/>
      <c r="K17" s="69"/>
      <c r="L17" s="69"/>
      <c r="M17" s="69"/>
    </row>
    <row r="18" spans="1:13" ht="30" customHeight="1">
      <c r="A18" s="86">
        <v>9</v>
      </c>
      <c r="B18" s="92">
        <f t="shared" ca="1" si="0"/>
        <v>99.483510590134614</v>
      </c>
      <c r="C18" s="69"/>
      <c r="D18" s="69"/>
      <c r="E18" s="69"/>
      <c r="F18" s="69"/>
      <c r="G18" s="69"/>
      <c r="H18" s="78"/>
      <c r="I18" s="69"/>
      <c r="J18" s="69"/>
      <c r="K18" s="69"/>
      <c r="L18" s="69"/>
      <c r="M18" s="69"/>
    </row>
    <row r="19" spans="1:13" ht="30" customHeight="1">
      <c r="A19" s="86">
        <v>10</v>
      </c>
      <c r="B19" s="93">
        <f t="shared" ca="1" si="0"/>
        <v>99.534986299474426</v>
      </c>
      <c r="C19" s="69"/>
      <c r="D19" s="69"/>
      <c r="E19" s="69"/>
      <c r="F19" s="69"/>
      <c r="G19" s="69"/>
      <c r="H19" s="78"/>
      <c r="I19" s="69"/>
      <c r="J19" s="69"/>
      <c r="K19" s="69"/>
      <c r="L19" s="69"/>
      <c r="M19" s="69"/>
    </row>
    <row r="20" spans="1:13" ht="30" customHeight="1">
      <c r="A20" s="69" t="s">
        <v>43</v>
      </c>
      <c r="B20" s="73">
        <f ca="1">AVERAGE(B10:B19)</f>
        <v>99.457226838490541</v>
      </c>
      <c r="C20" s="69"/>
      <c r="D20" s="87"/>
      <c r="E20" s="69"/>
      <c r="F20" s="69"/>
      <c r="G20" s="69"/>
      <c r="H20" s="78"/>
      <c r="I20" s="69"/>
      <c r="J20" s="69"/>
      <c r="K20" s="69"/>
      <c r="L20" s="69"/>
      <c r="M20" s="69"/>
    </row>
    <row r="21" spans="1:13" ht="16" customHeight="1">
      <c r="A21" s="69"/>
      <c r="B21" s="73"/>
      <c r="C21" s="69"/>
      <c r="D21" s="87"/>
      <c r="E21" s="69"/>
      <c r="F21" s="69"/>
      <c r="G21" s="69"/>
      <c r="H21" s="78"/>
      <c r="I21" s="69"/>
      <c r="J21" s="69"/>
      <c r="K21" s="69"/>
      <c r="L21" s="69"/>
      <c r="M21" s="69"/>
    </row>
    <row r="22" spans="1:13" ht="30" customHeight="1">
      <c r="A22" s="68" t="s">
        <v>44</v>
      </c>
      <c r="B22" s="69"/>
      <c r="C22" s="69"/>
      <c r="D22" s="69"/>
      <c r="E22" s="69"/>
      <c r="F22" s="69"/>
      <c r="G22" s="69"/>
      <c r="H22" s="78"/>
      <c r="I22" s="69"/>
      <c r="J22" s="69"/>
      <c r="K22" s="69"/>
      <c r="L22" s="69"/>
      <c r="M22" s="69"/>
    </row>
    <row r="23" spans="1:13" ht="30" customHeight="1">
      <c r="A23" s="70" t="s">
        <v>1</v>
      </c>
      <c r="B23" s="88">
        <f ca="1">SUM(B10:B19)</f>
        <v>994.57226838490544</v>
      </c>
      <c r="C23" s="87" t="s">
        <v>127</v>
      </c>
      <c r="D23" s="69"/>
      <c r="E23" s="69"/>
      <c r="F23" s="69"/>
      <c r="G23" s="69"/>
      <c r="H23" s="78"/>
      <c r="I23" s="69"/>
      <c r="J23" s="69"/>
      <c r="K23" s="69"/>
      <c r="L23" s="69"/>
      <c r="M23" s="69"/>
    </row>
    <row r="24" spans="1:13" ht="30" customHeight="1">
      <c r="A24" s="70" t="s">
        <v>2</v>
      </c>
      <c r="B24" s="89">
        <f ca="1">COUNT(B10:B19)</f>
        <v>10</v>
      </c>
      <c r="C24" s="87" t="s">
        <v>128</v>
      </c>
      <c r="D24" s="69"/>
      <c r="E24" s="69"/>
      <c r="F24" s="69"/>
      <c r="G24" s="69"/>
      <c r="H24" s="78"/>
      <c r="I24" s="69"/>
      <c r="J24" s="69"/>
      <c r="K24" s="69"/>
      <c r="L24" s="69"/>
      <c r="M24" s="69"/>
    </row>
    <row r="25" spans="1:13" ht="27" customHeight="1">
      <c r="A25" s="90" t="s">
        <v>3</v>
      </c>
      <c r="B25" s="84">
        <f ca="1">SUMSQ(B10:B19)-B23^2/B24</f>
        <v>0.12828103917127009</v>
      </c>
      <c r="C25" s="87" t="s">
        <v>134</v>
      </c>
      <c r="D25" s="69"/>
      <c r="E25" s="69"/>
      <c r="F25" s="69"/>
      <c r="G25" s="69"/>
      <c r="H25" s="78"/>
      <c r="I25" s="69"/>
      <c r="J25" s="69"/>
      <c r="K25" s="69"/>
      <c r="L25" s="69"/>
      <c r="M25" s="69"/>
    </row>
    <row r="26" spans="1:13" ht="27" customHeight="1">
      <c r="A26" s="91" t="s">
        <v>4</v>
      </c>
      <c r="B26" s="86">
        <f ca="1">B24-1</f>
        <v>9</v>
      </c>
      <c r="C26" s="87" t="s">
        <v>133</v>
      </c>
      <c r="D26" s="69"/>
      <c r="E26" s="69"/>
      <c r="F26" s="69"/>
      <c r="G26" s="69"/>
      <c r="H26" s="78"/>
      <c r="I26" s="69"/>
      <c r="J26" s="69"/>
      <c r="K26" s="69"/>
      <c r="L26" s="69"/>
      <c r="M26" s="69"/>
    </row>
    <row r="27" spans="1:13" ht="27" customHeight="1">
      <c r="A27" s="70" t="s">
        <v>5</v>
      </c>
      <c r="B27" s="71">
        <f ca="1">B25/B26</f>
        <v>1.4253448796807788E-2</v>
      </c>
      <c r="C27" s="87" t="s">
        <v>135</v>
      </c>
      <c r="D27" s="69"/>
      <c r="E27" s="69"/>
      <c r="F27" s="69"/>
      <c r="G27" s="69"/>
      <c r="H27" s="78"/>
      <c r="I27" s="69"/>
      <c r="J27" s="69"/>
      <c r="K27" s="69"/>
      <c r="L27" s="69"/>
      <c r="M27" s="69"/>
    </row>
    <row r="28" spans="1:13" ht="27" customHeight="1">
      <c r="A28" s="70" t="s">
        <v>38</v>
      </c>
      <c r="B28" s="71">
        <f ca="1">SQRT(B27)</f>
        <v>0.11938780840943429</v>
      </c>
      <c r="C28" s="95" t="s">
        <v>19</v>
      </c>
      <c r="D28" s="87"/>
      <c r="E28" s="69"/>
      <c r="F28" s="69"/>
      <c r="G28" s="69"/>
      <c r="H28" s="78"/>
      <c r="I28" s="69"/>
      <c r="J28" s="69"/>
      <c r="K28" s="69"/>
      <c r="L28" s="69"/>
      <c r="M28" s="69"/>
    </row>
    <row r="29" spans="1:13" ht="27" customHeight="1">
      <c r="A29" s="70" t="s">
        <v>129</v>
      </c>
      <c r="B29" s="71">
        <f ca="1">B27/B24</f>
        <v>1.4253448796807788E-3</v>
      </c>
      <c r="C29" s="95" t="s">
        <v>125</v>
      </c>
      <c r="D29" s="69"/>
      <c r="E29" s="69"/>
      <c r="F29" s="69"/>
      <c r="G29" s="69"/>
      <c r="H29" s="78"/>
      <c r="I29" s="69"/>
      <c r="J29" s="69"/>
      <c r="K29" s="69"/>
      <c r="L29" s="69"/>
      <c r="M29" s="69"/>
    </row>
    <row r="30" spans="1:13" ht="27" customHeight="1">
      <c r="A30" s="70" t="s">
        <v>130</v>
      </c>
      <c r="B30" s="71">
        <f ca="1">SQRT(B29)</f>
        <v>3.7753739942961662E-2</v>
      </c>
      <c r="C30" s="87" t="s">
        <v>126</v>
      </c>
      <c r="D30" s="69"/>
      <c r="E30" s="69"/>
      <c r="F30" s="69"/>
      <c r="G30" s="69"/>
      <c r="H30" s="78"/>
      <c r="I30" s="69"/>
      <c r="J30" s="69"/>
      <c r="K30" s="69"/>
      <c r="L30" s="69"/>
      <c r="M30" s="69"/>
    </row>
    <row r="31" spans="1:13" ht="27" customHeight="1">
      <c r="A31" s="69"/>
      <c r="B31" s="69"/>
      <c r="C31" s="69"/>
      <c r="D31" s="69"/>
      <c r="E31" s="69"/>
      <c r="F31" s="69"/>
      <c r="G31" s="69"/>
      <c r="H31" s="78"/>
      <c r="I31" s="69"/>
      <c r="J31" s="69"/>
      <c r="K31" s="69"/>
      <c r="L31" s="69"/>
      <c r="M31" s="69"/>
    </row>
    <row r="32" spans="1:13" ht="27" customHeight="1">
      <c r="A32" s="69"/>
      <c r="B32" s="69"/>
      <c r="C32" s="69"/>
      <c r="D32" s="69"/>
      <c r="E32" s="69"/>
      <c r="F32" s="69"/>
      <c r="G32" s="69"/>
      <c r="H32" s="78"/>
      <c r="I32" s="69"/>
      <c r="J32" s="69"/>
      <c r="K32" s="69"/>
      <c r="L32" s="69"/>
      <c r="M32" s="69"/>
    </row>
    <row r="33" spans="1:13" ht="27" customHeight="1">
      <c r="A33" s="70"/>
      <c r="B33" s="69"/>
      <c r="C33" s="69"/>
      <c r="D33" s="69"/>
      <c r="E33" s="69"/>
      <c r="F33" s="69"/>
      <c r="G33" s="69"/>
      <c r="H33" s="78"/>
      <c r="I33" s="69"/>
      <c r="J33" s="69"/>
      <c r="K33" s="69"/>
      <c r="L33" s="69"/>
      <c r="M33" s="69"/>
    </row>
    <row r="34" spans="1:13" ht="30" customHeight="1">
      <c r="A34" s="69"/>
      <c r="B34" s="69"/>
      <c r="C34" s="69"/>
      <c r="D34" s="69"/>
      <c r="E34" s="69"/>
      <c r="F34" s="69"/>
      <c r="G34" s="69"/>
      <c r="H34" s="78"/>
      <c r="I34" s="69"/>
      <c r="J34" s="69"/>
      <c r="K34" s="69"/>
      <c r="L34" s="69"/>
      <c r="M34" s="69"/>
    </row>
    <row r="35" spans="1:13" ht="27" customHeight="1">
      <c r="A35" s="69"/>
      <c r="B35" s="69"/>
      <c r="C35" s="69"/>
      <c r="D35" s="69"/>
      <c r="E35" s="69"/>
      <c r="F35" s="69"/>
      <c r="G35" s="69"/>
      <c r="H35" s="78"/>
      <c r="I35" s="69"/>
      <c r="J35" s="69"/>
      <c r="K35" s="69"/>
      <c r="L35" s="69"/>
      <c r="M35" s="69"/>
    </row>
    <row r="36" spans="1:13" ht="27" customHeight="1">
      <c r="A36" s="69"/>
      <c r="B36" s="69"/>
      <c r="C36" s="69"/>
      <c r="D36" s="69"/>
      <c r="E36" s="69"/>
      <c r="F36" s="69"/>
      <c r="G36" s="69"/>
      <c r="H36" s="78"/>
      <c r="I36" s="69"/>
      <c r="J36" s="69"/>
      <c r="K36" s="69"/>
      <c r="L36" s="69"/>
      <c r="M36" s="69"/>
    </row>
    <row r="37" spans="1:13" ht="27" customHeight="1">
      <c r="A37" s="69"/>
      <c r="B37" s="69"/>
      <c r="C37" s="69"/>
      <c r="D37" s="69"/>
      <c r="E37" s="69"/>
      <c r="F37" s="69"/>
      <c r="G37" s="69"/>
      <c r="H37" s="78"/>
      <c r="I37" s="69"/>
      <c r="J37" s="69"/>
      <c r="K37" s="69"/>
      <c r="L37" s="69"/>
      <c r="M37" s="69"/>
    </row>
    <row r="38" spans="1:13" ht="27" customHeight="1">
      <c r="A38" s="69"/>
      <c r="B38" s="69"/>
      <c r="C38" s="69"/>
      <c r="D38" s="69"/>
      <c r="E38" s="69"/>
      <c r="F38" s="69"/>
      <c r="G38" s="69"/>
      <c r="H38" s="78"/>
      <c r="I38" s="69"/>
      <c r="J38" s="69"/>
      <c r="K38" s="69"/>
      <c r="L38" s="69"/>
      <c r="M38" s="69"/>
    </row>
    <row r="39" spans="1:13" ht="27" customHeight="1">
      <c r="A39" s="70"/>
      <c r="B39" s="69"/>
      <c r="C39" s="69"/>
      <c r="D39" s="69"/>
      <c r="E39" s="69"/>
      <c r="F39" s="69"/>
      <c r="G39" s="69"/>
      <c r="H39" s="78"/>
      <c r="I39" s="69"/>
      <c r="J39" s="69"/>
      <c r="K39" s="69"/>
      <c r="L39" s="69"/>
      <c r="M39" s="69"/>
    </row>
    <row r="40" spans="1:13" ht="30" customHeight="1">
      <c r="A40" s="69"/>
      <c r="B40" s="69"/>
      <c r="C40" s="69"/>
      <c r="D40" s="69"/>
      <c r="E40" s="69"/>
      <c r="F40" s="69"/>
      <c r="G40" s="69"/>
      <c r="H40" s="78"/>
      <c r="I40" s="69"/>
      <c r="J40" s="69"/>
      <c r="K40" s="69"/>
      <c r="L40" s="69"/>
      <c r="M40" s="69"/>
    </row>
    <row r="41" spans="1:13" ht="27" customHeight="1">
      <c r="A41" s="69"/>
      <c r="B41" s="69"/>
      <c r="C41" s="69"/>
      <c r="D41" s="69"/>
      <c r="E41" s="69"/>
      <c r="F41" s="69"/>
      <c r="G41" s="69"/>
      <c r="H41" s="78"/>
      <c r="I41" s="69"/>
      <c r="J41" s="69"/>
      <c r="K41" s="69"/>
      <c r="L41" s="69"/>
      <c r="M41" s="69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F9" sqref="F9"/>
    </sheetView>
  </sheetViews>
  <sheetFormatPr baseColWidth="10" defaultRowHeight="27" customHeight="1" x14ac:dyDescent="0"/>
  <cols>
    <col min="1" max="11" width="7" style="1" customWidth="1"/>
    <col min="12" max="12" width="3.59765625" style="1" customWidth="1"/>
    <col min="13" max="17" width="10.69921875" style="1"/>
    <col min="18" max="21" width="9.8984375" style="1" customWidth="1"/>
    <col min="22" max="22" width="9" style="1" customWidth="1"/>
    <col min="23" max="23" width="10.69921875" style="1" customWidth="1"/>
    <col min="24" max="16384" width="10.69921875" style="1"/>
  </cols>
  <sheetData>
    <row r="1" spans="1:19" ht="27" customHeight="1">
      <c r="A1" s="48"/>
      <c r="B1" s="54" t="s">
        <v>37</v>
      </c>
      <c r="C1" s="55">
        <v>4</v>
      </c>
      <c r="D1" s="54" t="s">
        <v>11</v>
      </c>
      <c r="E1" s="55">
        <v>5</v>
      </c>
      <c r="F1" s="54" t="s">
        <v>14</v>
      </c>
      <c r="G1" s="55">
        <v>3</v>
      </c>
      <c r="H1" s="54" t="s">
        <v>15</v>
      </c>
      <c r="I1" s="55">
        <v>4.5</v>
      </c>
      <c r="J1" s="16"/>
      <c r="K1" s="17"/>
      <c r="N1" s="4"/>
      <c r="O1" s="4"/>
      <c r="P1" s="2" t="s">
        <v>116</v>
      </c>
      <c r="Q1" s="4"/>
      <c r="R1" s="4"/>
      <c r="S1" s="4"/>
    </row>
    <row r="2" spans="1:19" ht="27" customHeight="1">
      <c r="A2" s="48"/>
      <c r="B2" s="11" t="s">
        <v>36</v>
      </c>
      <c r="C2" s="12">
        <v>0.4</v>
      </c>
      <c r="D2" s="11" t="s">
        <v>16</v>
      </c>
      <c r="E2" s="12">
        <f>C2</f>
        <v>0.4</v>
      </c>
      <c r="F2" s="11" t="s">
        <v>119</v>
      </c>
      <c r="G2" s="12">
        <f>C2</f>
        <v>0.4</v>
      </c>
      <c r="H2" s="11" t="s">
        <v>120</v>
      </c>
      <c r="I2" s="12">
        <f>C2</f>
        <v>0.4</v>
      </c>
      <c r="J2" s="48"/>
      <c r="K2" s="48"/>
      <c r="M2" s="3"/>
      <c r="N2" s="59" t="s">
        <v>0</v>
      </c>
      <c r="O2" s="60" t="s">
        <v>54</v>
      </c>
      <c r="P2" s="61" t="s">
        <v>98</v>
      </c>
      <c r="Q2" s="50" t="s">
        <v>99</v>
      </c>
      <c r="R2" s="50" t="s">
        <v>100</v>
      </c>
      <c r="S2" s="21"/>
    </row>
    <row r="3" spans="1:19" ht="27" customHeight="1">
      <c r="A3" s="42"/>
      <c r="B3" s="31" t="s">
        <v>117</v>
      </c>
      <c r="C3" s="33">
        <v>4</v>
      </c>
      <c r="D3" s="31" t="s">
        <v>118</v>
      </c>
      <c r="E3" s="33">
        <v>5</v>
      </c>
      <c r="F3" s="34" t="s">
        <v>13</v>
      </c>
      <c r="G3" s="35">
        <v>0.05</v>
      </c>
      <c r="H3" s="35" t="s">
        <v>124</v>
      </c>
      <c r="I3" s="32">
        <v>0.95</v>
      </c>
      <c r="J3" s="42"/>
      <c r="K3" s="42"/>
      <c r="M3" s="3"/>
      <c r="N3" s="47" t="s">
        <v>81</v>
      </c>
      <c r="O3" s="56">
        <f>C1</f>
        <v>4</v>
      </c>
      <c r="P3" s="13">
        <f ca="1">C12</f>
        <v>4.5</v>
      </c>
      <c r="Q3" s="10">
        <f ca="1">C25</f>
        <v>1.0190463898152784</v>
      </c>
      <c r="R3" s="10">
        <f ca="1">C32</f>
        <v>6.3531023680873471</v>
      </c>
      <c r="S3" s="21"/>
    </row>
    <row r="4" spans="1:19" ht="27" customHeight="1">
      <c r="A4" s="43"/>
      <c r="B4" s="112" t="s">
        <v>57</v>
      </c>
      <c r="C4" s="112"/>
      <c r="D4" s="112"/>
      <c r="E4" s="112"/>
      <c r="F4" s="112"/>
      <c r="G4" s="112"/>
      <c r="H4" s="112"/>
      <c r="I4" s="112"/>
      <c r="J4" s="43"/>
      <c r="K4" s="43"/>
      <c r="M4" s="3"/>
      <c r="N4" s="47" t="s">
        <v>60</v>
      </c>
      <c r="O4" s="56">
        <f>E1</f>
        <v>5</v>
      </c>
      <c r="P4" s="13">
        <f ca="1">E12</f>
        <v>5.2</v>
      </c>
      <c r="Q4" s="10">
        <f ca="1">E25</f>
        <v>0.64450152663761862</v>
      </c>
      <c r="R4" s="10">
        <f ca="1">E32</f>
        <v>0.55528902103956246</v>
      </c>
      <c r="S4" s="21"/>
    </row>
    <row r="5" spans="1:19" ht="27" customHeight="1">
      <c r="A5" s="43"/>
      <c r="B5" s="112" t="s">
        <v>87</v>
      </c>
      <c r="C5" s="112"/>
      <c r="D5" s="112" t="s">
        <v>88</v>
      </c>
      <c r="E5" s="112"/>
      <c r="F5" s="112" t="s">
        <v>113</v>
      </c>
      <c r="G5" s="112"/>
      <c r="H5" s="112" t="s">
        <v>114</v>
      </c>
      <c r="I5" s="112"/>
      <c r="J5" s="43"/>
      <c r="K5" s="43"/>
      <c r="M5" s="3"/>
      <c r="N5" s="47" t="s">
        <v>61</v>
      </c>
      <c r="O5" s="56">
        <f>G1</f>
        <v>3</v>
      </c>
      <c r="P5" s="13">
        <f ca="1">G12</f>
        <v>2.75</v>
      </c>
      <c r="Q5" s="10">
        <f ca="1">G25</f>
        <v>0.72057461258205324</v>
      </c>
      <c r="R5" s="10">
        <f ca="1">G32</f>
        <v>1.5234801808288123</v>
      </c>
      <c r="S5" s="21"/>
    </row>
    <row r="6" spans="1:19" ht="27" customHeight="1">
      <c r="A6" s="37"/>
      <c r="B6" s="18" t="s">
        <v>12</v>
      </c>
      <c r="C6" s="30">
        <f ca="1">ROUND(NORMINV(RAND(),C$1,C$2),0)</f>
        <v>5</v>
      </c>
      <c r="D6" s="18" t="s">
        <v>65</v>
      </c>
      <c r="E6" s="30">
        <f ca="1">ROUND(NORMINV(RAND(),E$1,E$2),0)</f>
        <v>5</v>
      </c>
      <c r="F6" s="18" t="s">
        <v>69</v>
      </c>
      <c r="G6" s="30">
        <f t="shared" ref="G6:G9" ca="1" si="0">ROUND(NORMINV(RAND(),G$1,G$2),0)</f>
        <v>4</v>
      </c>
      <c r="H6" s="18" t="s">
        <v>71</v>
      </c>
      <c r="I6" s="30">
        <f ca="1">ROUND(NORMINV(RAND(),I$1,I$2),0)</f>
        <v>4</v>
      </c>
      <c r="J6" s="38"/>
      <c r="K6" s="38"/>
      <c r="M6" s="3"/>
      <c r="N6" s="47" t="s">
        <v>22</v>
      </c>
      <c r="O6" s="56">
        <f>I1</f>
        <v>4.5</v>
      </c>
      <c r="P6" s="13">
        <f ca="1">I12</f>
        <v>4.5999999999999996</v>
      </c>
      <c r="Q6" s="10">
        <f ca="1">I25</f>
        <v>0.64450152663761862</v>
      </c>
      <c r="R6" s="10">
        <f ca="1">I32</f>
        <v>0.68008738065825636</v>
      </c>
      <c r="S6" s="21"/>
    </row>
    <row r="7" spans="1:19" ht="27" customHeight="1">
      <c r="A7" s="37"/>
      <c r="B7" s="18" t="s">
        <v>64</v>
      </c>
      <c r="C7" s="30">
        <f ca="1">ROUND(NORMINV(RAND(),C$1,C$2),0)</f>
        <v>4</v>
      </c>
      <c r="D7" s="18" t="s">
        <v>10</v>
      </c>
      <c r="E7" s="30">
        <f ca="1">ROUND(NORMINV(RAND(),E$1,E$2),0)</f>
        <v>5</v>
      </c>
      <c r="F7" s="18" t="s">
        <v>70</v>
      </c>
      <c r="G7" s="30">
        <f t="shared" ca="1" si="0"/>
        <v>2</v>
      </c>
      <c r="H7" s="18" t="s">
        <v>72</v>
      </c>
      <c r="I7" s="30">
        <f ca="1">ROUND(NORMINV(RAND(),I$1,I$2),0)</f>
        <v>5</v>
      </c>
      <c r="J7" s="38"/>
      <c r="K7" s="38"/>
      <c r="M7" s="3"/>
      <c r="N7" s="57"/>
    </row>
    <row r="8" spans="1:19" ht="27" customHeight="1">
      <c r="A8" s="37"/>
      <c r="B8" s="18"/>
      <c r="C8" s="30"/>
      <c r="D8" s="18" t="s">
        <v>66</v>
      </c>
      <c r="E8" s="30">
        <f ca="1">ROUND(NORMINV(RAND(),E$1,E$2),0)</f>
        <v>6</v>
      </c>
      <c r="F8" s="18" t="s">
        <v>122</v>
      </c>
      <c r="G8" s="30">
        <f t="shared" ca="1" si="0"/>
        <v>2</v>
      </c>
      <c r="H8" s="18" t="s">
        <v>73</v>
      </c>
      <c r="I8" s="30">
        <f ca="1">ROUND(NORMINV(RAND(),I$1,I$2),0)</f>
        <v>5</v>
      </c>
      <c r="J8" s="38"/>
      <c r="K8" s="38"/>
      <c r="M8" s="3"/>
      <c r="N8" s="57"/>
    </row>
    <row r="9" spans="1:19" ht="27" customHeight="1">
      <c r="A9" s="37"/>
      <c r="B9" s="18"/>
      <c r="C9" s="30"/>
      <c r="D9" s="18" t="s">
        <v>67</v>
      </c>
      <c r="E9" s="30">
        <f ca="1">ROUND(NORMINV(RAND(),E$1,E$2),0)</f>
        <v>5</v>
      </c>
      <c r="F9" s="18" t="s">
        <v>123</v>
      </c>
      <c r="G9" s="30">
        <f t="shared" ca="1" si="0"/>
        <v>3</v>
      </c>
      <c r="H9" s="18" t="s">
        <v>48</v>
      </c>
      <c r="I9" s="30">
        <f ca="1">ROUND(NORMINV(RAND(),I$1,I$2),0)</f>
        <v>5</v>
      </c>
      <c r="J9" s="38"/>
      <c r="K9" s="38"/>
    </row>
    <row r="10" spans="1:19" ht="27" customHeight="1">
      <c r="A10" s="51"/>
      <c r="B10" s="52"/>
      <c r="C10" s="14"/>
      <c r="D10" s="52" t="s">
        <v>68</v>
      </c>
      <c r="E10" s="14">
        <f ca="1">ROUND(NORMINV(RAND(),E$1,E$2),0)</f>
        <v>5</v>
      </c>
      <c r="F10" s="52"/>
      <c r="G10" s="14"/>
      <c r="H10" s="52" t="s">
        <v>74</v>
      </c>
      <c r="I10" s="14">
        <f ca="1">ROUND(NORMINV(RAND(),I$1,I$2),0)</f>
        <v>4</v>
      </c>
      <c r="J10" s="53"/>
      <c r="K10" s="53"/>
    </row>
    <row r="11" spans="1:19" ht="27" customHeight="1">
      <c r="A11" s="39" t="s">
        <v>23</v>
      </c>
      <c r="B11" s="18" t="s">
        <v>24</v>
      </c>
      <c r="C11" s="30">
        <f ca="1">SUM(C6:C10)</f>
        <v>9</v>
      </c>
      <c r="D11" s="18" t="s">
        <v>25</v>
      </c>
      <c r="E11" s="30">
        <f ca="1">SUM(E6:E10)</f>
        <v>26</v>
      </c>
      <c r="F11" s="18" t="s">
        <v>26</v>
      </c>
      <c r="G11" s="30">
        <f ca="1">SUM(G6:G10)</f>
        <v>11</v>
      </c>
      <c r="H11" s="18" t="s">
        <v>27</v>
      </c>
      <c r="I11" s="30">
        <f ca="1">SUM(I6:I10)</f>
        <v>23</v>
      </c>
      <c r="J11" s="18" t="s">
        <v>28</v>
      </c>
      <c r="K11" s="20">
        <f ca="1">SUM(C11:I11)</f>
        <v>69</v>
      </c>
    </row>
    <row r="12" spans="1:19" ht="27" customHeight="1">
      <c r="A12" s="39" t="s">
        <v>29</v>
      </c>
      <c r="B12" s="18" t="s">
        <v>30</v>
      </c>
      <c r="C12" s="36">
        <f ca="1">C11/C13</f>
        <v>4.5</v>
      </c>
      <c r="D12" s="18" t="s">
        <v>31</v>
      </c>
      <c r="E12" s="36">
        <f ca="1">E11/E13</f>
        <v>5.2</v>
      </c>
      <c r="F12" s="18" t="s">
        <v>32</v>
      </c>
      <c r="G12" s="36">
        <f ca="1">G11/G13</f>
        <v>2.75</v>
      </c>
      <c r="H12" s="18" t="s">
        <v>49</v>
      </c>
      <c r="I12" s="36">
        <f ca="1">I11/I13</f>
        <v>4.5999999999999996</v>
      </c>
      <c r="J12" s="18"/>
      <c r="K12" s="19"/>
    </row>
    <row r="13" spans="1:19" ht="27" customHeight="1">
      <c r="A13" s="26"/>
      <c r="B13" s="8" t="s">
        <v>6</v>
      </c>
      <c r="C13" s="22">
        <f ca="1">COUNT(C6:C10)</f>
        <v>2</v>
      </c>
      <c r="D13" s="26"/>
      <c r="E13" s="22">
        <f ca="1">COUNT(E6:E10)</f>
        <v>5</v>
      </c>
      <c r="F13" s="26"/>
      <c r="G13" s="22">
        <f ca="1">COUNT(G6:G10)</f>
        <v>4</v>
      </c>
      <c r="H13" s="26"/>
      <c r="I13" s="22">
        <f ca="1">COUNT(I6:I10)</f>
        <v>5</v>
      </c>
      <c r="J13" s="8" t="s">
        <v>55</v>
      </c>
      <c r="K13" s="40">
        <f ca="1">SUM(C13:I13)</f>
        <v>16</v>
      </c>
    </row>
    <row r="14" spans="1:19" ht="27" customHeight="1">
      <c r="A14" s="26"/>
      <c r="B14" s="41" t="s">
        <v>7</v>
      </c>
      <c r="C14" s="28">
        <f ca="1">SUMSQ(C6:C10)-C11^2/C13</f>
        <v>0.5</v>
      </c>
      <c r="D14" s="28"/>
      <c r="E14" s="28">
        <f ca="1">SUMSQ(E6:E10)-E11^2/E13</f>
        <v>0.80000000000001137</v>
      </c>
      <c r="F14" s="28"/>
      <c r="G14" s="28">
        <f ca="1">SUMSQ(G6:G10)-G11^2/G13</f>
        <v>2.75</v>
      </c>
      <c r="H14" s="28"/>
      <c r="I14" s="28">
        <f ca="1">SUMSQ(I6:I10)-I11^2/I13</f>
        <v>1.2000000000000028</v>
      </c>
      <c r="J14" s="41" t="s">
        <v>115</v>
      </c>
      <c r="K14" s="27">
        <f ca="1">SUM(C14:I14)</f>
        <v>5.2500000000000142</v>
      </c>
    </row>
    <row r="15" spans="1:19" ht="27" customHeight="1">
      <c r="A15" s="26"/>
      <c r="B15" s="41" t="s">
        <v>58</v>
      </c>
      <c r="C15" s="28">
        <f ca="1">C11^2/C13</f>
        <v>40.5</v>
      </c>
      <c r="D15" s="28"/>
      <c r="E15" s="28">
        <f ca="1">E11^2/E13</f>
        <v>135.19999999999999</v>
      </c>
      <c r="F15" s="28"/>
      <c r="G15" s="28">
        <f ca="1">G11^2/G13</f>
        <v>30.25</v>
      </c>
      <c r="H15" s="28"/>
      <c r="I15" s="28">
        <f ca="1">I11^2/I13</f>
        <v>105.8</v>
      </c>
      <c r="J15" s="58" t="s">
        <v>59</v>
      </c>
      <c r="K15" s="27">
        <f ca="1">SUM(C15:I15)</f>
        <v>311.75</v>
      </c>
    </row>
    <row r="16" spans="1:19" ht="27" customHeight="1">
      <c r="A16" s="26"/>
      <c r="B16" s="8" t="s">
        <v>8</v>
      </c>
      <c r="C16" s="22">
        <f ca="1">C13-1</f>
        <v>1</v>
      </c>
      <c r="D16" s="26"/>
      <c r="E16" s="22">
        <f ca="1">E13-1</f>
        <v>4</v>
      </c>
      <c r="F16" s="26"/>
      <c r="G16" s="22">
        <f ca="1">G13-1</f>
        <v>3</v>
      </c>
      <c r="H16" s="26"/>
      <c r="I16" s="22">
        <f ca="1">I13-1</f>
        <v>4</v>
      </c>
      <c r="J16" s="8" t="s">
        <v>50</v>
      </c>
      <c r="K16" s="40">
        <f ca="1">SUM(C16:I16)</f>
        <v>12</v>
      </c>
    </row>
    <row r="17" spans="1:19" ht="27" customHeight="1">
      <c r="A17" s="26"/>
      <c r="B17" s="8" t="s">
        <v>56</v>
      </c>
      <c r="C17" s="25">
        <f ca="1">C14/C16</f>
        <v>0.5</v>
      </c>
      <c r="D17" s="25"/>
      <c r="E17" s="25">
        <f ca="1">E14/E16</f>
        <v>0.20000000000000284</v>
      </c>
      <c r="F17" s="25"/>
      <c r="G17" s="25">
        <f ca="1">G14/G16</f>
        <v>0.91666666666666663</v>
      </c>
      <c r="H17" s="25"/>
      <c r="I17" s="25">
        <f ca="1">I14/I16</f>
        <v>0.30000000000000071</v>
      </c>
      <c r="J17" s="8" t="s">
        <v>51</v>
      </c>
      <c r="K17" s="27">
        <f ca="1">SUMPRODUCT(C17:I17,C18:I18)</f>
        <v>0.43750000000000111</v>
      </c>
    </row>
    <row r="18" spans="1:19" ht="27" customHeight="1">
      <c r="A18" s="26"/>
      <c r="B18" s="8" t="s">
        <v>109</v>
      </c>
      <c r="C18" s="25">
        <f ca="1">C16/$K$16</f>
        <v>8.3333333333333329E-2</v>
      </c>
      <c r="D18" s="25"/>
      <c r="E18" s="25">
        <f ca="1">E16/$K$16</f>
        <v>0.33333333333333331</v>
      </c>
      <c r="F18" s="25"/>
      <c r="G18" s="25">
        <f ca="1">G16/$K$16</f>
        <v>0.25</v>
      </c>
      <c r="H18" s="25"/>
      <c r="I18" s="25">
        <f ca="1">I16/$K$16</f>
        <v>0.33333333333333331</v>
      </c>
      <c r="J18" s="26"/>
      <c r="K18" s="26"/>
    </row>
    <row r="19" spans="1:19" ht="27" customHeight="1">
      <c r="A19" s="26"/>
      <c r="B19" s="8" t="s">
        <v>110</v>
      </c>
      <c r="C19" s="25">
        <f ca="1">SQRT(C17)</f>
        <v>0.70710678118654757</v>
      </c>
      <c r="D19" s="25"/>
      <c r="E19" s="25">
        <f ca="1">SQRT(E17)</f>
        <v>0.44721359549996109</v>
      </c>
      <c r="F19" s="25"/>
      <c r="G19" s="25">
        <f ca="1">SQRT(G17)</f>
        <v>0.9574271077563381</v>
      </c>
      <c r="H19" s="25"/>
      <c r="I19" s="25">
        <f ca="1">SQRT(I17)</f>
        <v>0.54772255750516674</v>
      </c>
      <c r="J19" s="26"/>
      <c r="K19" s="26"/>
    </row>
    <row r="20" spans="1:19" ht="27" customHeight="1">
      <c r="A20" s="26"/>
      <c r="B20" s="8" t="s">
        <v>111</v>
      </c>
      <c r="C20" s="25">
        <f ca="1">C17/C13</f>
        <v>0.25</v>
      </c>
      <c r="D20" s="25"/>
      <c r="E20" s="25">
        <f ca="1">E17/E13</f>
        <v>4.000000000000057E-2</v>
      </c>
      <c r="F20" s="25"/>
      <c r="G20" s="25">
        <f ca="1">G17/G13</f>
        <v>0.22916666666666666</v>
      </c>
      <c r="H20" s="25"/>
      <c r="I20" s="25">
        <f ca="1">I17/I13</f>
        <v>6.0000000000000143E-2</v>
      </c>
      <c r="J20" s="26"/>
      <c r="K20" s="26"/>
    </row>
    <row r="21" spans="1:19" ht="27" customHeight="1" thickBot="1">
      <c r="A21" s="62"/>
      <c r="B21" s="63" t="s">
        <v>112</v>
      </c>
      <c r="C21" s="64">
        <f ca="1">SQRT(C20)</f>
        <v>0.5</v>
      </c>
      <c r="D21" s="64"/>
      <c r="E21" s="64">
        <f ca="1">SQRT(E20)</f>
        <v>0.20000000000000143</v>
      </c>
      <c r="F21" s="64"/>
      <c r="G21" s="64">
        <f ca="1">SQRT(G20)</f>
        <v>0.47871355387816905</v>
      </c>
      <c r="H21" s="64"/>
      <c r="I21" s="64">
        <f ca="1">SQRT(I20)</f>
        <v>0.2449489742783181</v>
      </c>
      <c r="J21" s="62"/>
      <c r="K21" s="62"/>
    </row>
    <row r="22" spans="1:19" ht="27" customHeight="1" thickTop="1">
      <c r="A22" s="21"/>
      <c r="B22" s="44" t="s">
        <v>52</v>
      </c>
      <c r="C22" s="45"/>
      <c r="D22" s="45"/>
      <c r="E22" s="45"/>
      <c r="F22" s="45"/>
      <c r="G22" s="45"/>
      <c r="H22" s="45"/>
      <c r="I22" s="45"/>
      <c r="J22" s="21"/>
      <c r="K22" s="46"/>
    </row>
    <row r="23" spans="1:19" ht="27" customHeight="1">
      <c r="A23" s="21"/>
      <c r="B23" s="8" t="s">
        <v>80</v>
      </c>
      <c r="C23" s="25">
        <f ca="1">SQRT($K$17/C13)</f>
        <v>0.46770717334674328</v>
      </c>
      <c r="D23" s="25"/>
      <c r="E23" s="25">
        <f ca="1">SQRT($K$17/E13)</f>
        <v>0.29580398915498118</v>
      </c>
      <c r="F23" s="25"/>
      <c r="G23" s="25">
        <f ca="1">SQRT($K$17/G13)</f>
        <v>0.33071891388307423</v>
      </c>
      <c r="H23" s="25"/>
      <c r="I23" s="25">
        <f ca="1">SQRT($K$17/I13)</f>
        <v>0.29580398915498118</v>
      </c>
      <c r="J23" s="21"/>
      <c r="K23" s="21"/>
    </row>
    <row r="24" spans="1:19" ht="27" customHeight="1">
      <c r="A24" s="21"/>
      <c r="B24" s="8" t="s">
        <v>45</v>
      </c>
      <c r="C24" s="25">
        <f ca="1">TINV(1-$I$3,$K$16)</f>
        <v>2.178812829667228</v>
      </c>
      <c r="D24" s="26"/>
      <c r="E24" s="25">
        <f ca="1">TINV(1-$I$3,$K$16)</f>
        <v>2.178812829667228</v>
      </c>
      <c r="F24" s="26"/>
      <c r="G24" s="25">
        <f ca="1">TINV(1-$I$3,$K$16)</f>
        <v>2.178812829667228</v>
      </c>
      <c r="H24" s="26"/>
      <c r="I24" s="25">
        <f ca="1">TINV(1-$I$3,$K$16)</f>
        <v>2.178812829667228</v>
      </c>
      <c r="J24" s="21"/>
      <c r="K24" s="21"/>
    </row>
    <row r="25" spans="1:19" ht="27" customHeight="1">
      <c r="A25" s="21"/>
      <c r="B25" s="9" t="s">
        <v>53</v>
      </c>
      <c r="C25" s="29">
        <f ca="1">C23*C24</f>
        <v>1.0190463898152784</v>
      </c>
      <c r="D25" s="29"/>
      <c r="E25" s="29">
        <f ca="1">E23*E24</f>
        <v>0.64450152663761862</v>
      </c>
      <c r="F25" s="29"/>
      <c r="G25" s="29">
        <f ca="1">G23*G24</f>
        <v>0.72057461258205324</v>
      </c>
      <c r="H25" s="29"/>
      <c r="I25" s="29">
        <f ca="1">I23*I24</f>
        <v>0.64450152663761862</v>
      </c>
      <c r="J25" s="21"/>
      <c r="K25" s="21"/>
    </row>
    <row r="26" spans="1:19" ht="27" customHeight="1">
      <c r="A26" s="21"/>
      <c r="B26" s="8" t="s">
        <v>17</v>
      </c>
      <c r="C26" s="25">
        <f ca="1">C12+C25</f>
        <v>5.5190463898152782</v>
      </c>
      <c r="D26" s="26"/>
      <c r="E26" s="25">
        <f ca="1">E12+E25</f>
        <v>5.844501526637619</v>
      </c>
      <c r="F26" s="26"/>
      <c r="G26" s="25">
        <f ca="1">G12+G25</f>
        <v>3.4705746125820531</v>
      </c>
      <c r="H26" s="26"/>
      <c r="I26" s="25">
        <f ca="1">I12+I25</f>
        <v>5.2445015266376185</v>
      </c>
      <c r="J26" s="21"/>
      <c r="K26" s="21"/>
    </row>
    <row r="27" spans="1:19" ht="27" customHeight="1" thickBot="1">
      <c r="A27" s="65"/>
      <c r="B27" s="63" t="s">
        <v>18</v>
      </c>
      <c r="C27" s="64">
        <f ca="1">C12-C25</f>
        <v>3.4809536101847218</v>
      </c>
      <c r="D27" s="62"/>
      <c r="E27" s="64">
        <f ca="1">E12-E25</f>
        <v>4.5554984733623813</v>
      </c>
      <c r="F27" s="62"/>
      <c r="G27" s="64">
        <f ca="1">G12-G25</f>
        <v>2.0294253874179469</v>
      </c>
      <c r="H27" s="62"/>
      <c r="I27" s="64">
        <f ca="1">I12-I25</f>
        <v>3.9554984733623808</v>
      </c>
      <c r="J27" s="65"/>
      <c r="K27" s="65"/>
    </row>
    <row r="28" spans="1:19" ht="27" customHeight="1" thickTop="1">
      <c r="A28" s="21"/>
      <c r="B28" s="44" t="s">
        <v>62</v>
      </c>
      <c r="C28" s="45"/>
      <c r="D28" s="45"/>
      <c r="E28" s="45"/>
      <c r="F28" s="45"/>
      <c r="G28" s="45"/>
      <c r="H28" s="45"/>
      <c r="I28" s="45"/>
      <c r="J28" s="21"/>
      <c r="K28" s="21"/>
    </row>
    <row r="29" spans="1:19" ht="27" customHeight="1">
      <c r="A29" s="21"/>
      <c r="B29" s="8" t="s">
        <v>63</v>
      </c>
      <c r="C29" s="25">
        <f ca="1">C19</f>
        <v>0.70710678118654757</v>
      </c>
      <c r="D29" s="25"/>
      <c r="E29" s="25">
        <f ca="1">E19</f>
        <v>0.44721359549996109</v>
      </c>
      <c r="F29" s="25"/>
      <c r="G29" s="25">
        <f ca="1">G19</f>
        <v>0.9574271077563381</v>
      </c>
      <c r="H29" s="25"/>
      <c r="I29" s="25">
        <f ca="1">I19</f>
        <v>0.54772255750516674</v>
      </c>
      <c r="J29" s="21"/>
      <c r="K29" s="21"/>
    </row>
    <row r="30" spans="1:19" ht="27" customHeight="1">
      <c r="A30" s="21"/>
      <c r="B30" s="8" t="s">
        <v>75</v>
      </c>
      <c r="C30" s="25">
        <f ca="1">C29/SQRT(C13)</f>
        <v>0.5</v>
      </c>
      <c r="D30" s="25"/>
      <c r="E30" s="25">
        <f ca="1">E29/SQRT(E13)</f>
        <v>0.2000000000000014</v>
      </c>
      <c r="F30" s="25"/>
      <c r="G30" s="25">
        <f ca="1">G29/SQRT(G13)</f>
        <v>0.47871355387816905</v>
      </c>
      <c r="H30" s="25"/>
      <c r="I30" s="25">
        <f ca="1">I29/SQRT(I13)</f>
        <v>0.24494897427831808</v>
      </c>
      <c r="J30" s="21"/>
      <c r="K30" s="21"/>
      <c r="M30" s="24" t="s">
        <v>101</v>
      </c>
      <c r="N30" s="5"/>
      <c r="O30" s="5"/>
      <c r="P30" s="5"/>
      <c r="Q30" s="5"/>
      <c r="R30" s="5"/>
      <c r="S30" s="21"/>
    </row>
    <row r="31" spans="1:19" ht="27" customHeight="1">
      <c r="A31" s="21"/>
      <c r="B31" s="8" t="s">
        <v>45</v>
      </c>
      <c r="C31" s="25">
        <f ca="1">TINV(1-$I$3,C16)</f>
        <v>12.706204736174694</v>
      </c>
      <c r="D31" s="25"/>
      <c r="E31" s="25">
        <f ca="1">TINV(1-$I$3,E16)</f>
        <v>2.776445105197793</v>
      </c>
      <c r="F31" s="25"/>
      <c r="G31" s="25">
        <f ca="1">TINV(1-$I$3,G16)</f>
        <v>3.1824463052837078</v>
      </c>
      <c r="H31" s="25"/>
      <c r="I31" s="25">
        <f ca="1">TINV(1-$I$3,I16)</f>
        <v>2.776445105197793</v>
      </c>
      <c r="J31" s="21"/>
      <c r="K31" s="21"/>
      <c r="M31" s="44" t="s">
        <v>102</v>
      </c>
      <c r="N31" s="45" t="s">
        <v>103</v>
      </c>
      <c r="O31" s="45" t="s">
        <v>104</v>
      </c>
      <c r="P31" s="45" t="s">
        <v>107</v>
      </c>
      <c r="Q31" s="49" t="s">
        <v>108</v>
      </c>
      <c r="R31" s="49" t="s">
        <v>121</v>
      </c>
      <c r="S31" s="50" t="s">
        <v>40</v>
      </c>
    </row>
    <row r="32" spans="1:19" ht="27" customHeight="1">
      <c r="A32" s="21"/>
      <c r="B32" s="9" t="s">
        <v>76</v>
      </c>
      <c r="C32" s="29">
        <f ca="1">C30*C31</f>
        <v>6.3531023680873471</v>
      </c>
      <c r="D32" s="29"/>
      <c r="E32" s="29">
        <f ca="1">E30*E31</f>
        <v>0.55528902103956246</v>
      </c>
      <c r="F32" s="29"/>
      <c r="G32" s="29">
        <f ca="1">G30*G31</f>
        <v>1.5234801808288123</v>
      </c>
      <c r="H32" s="29"/>
      <c r="I32" s="29">
        <f ca="1">I30*I31</f>
        <v>0.68008738065825636</v>
      </c>
      <c r="J32" s="21"/>
      <c r="K32" s="21"/>
      <c r="M32" s="6" t="s">
        <v>33</v>
      </c>
      <c r="N32" s="7">
        <f>C3-1</f>
        <v>3</v>
      </c>
      <c r="O32" s="6">
        <f ca="1">K15-K11^2/K13</f>
        <v>14.1875</v>
      </c>
      <c r="P32" s="6">
        <f ca="1">O32/N32</f>
        <v>4.729166666666667</v>
      </c>
      <c r="Q32" s="66">
        <f ca="1">P32/P33</f>
        <v>10.80952380952381</v>
      </c>
      <c r="R32" s="66">
        <f ca="1">FINV(G3,N32,N33)</f>
        <v>3.4902948194976045</v>
      </c>
      <c r="S32" s="10" t="str">
        <f ca="1">IF(Q32&gt;R32,"Reject", "Don't reject")</f>
        <v>Reject</v>
      </c>
    </row>
    <row r="33" spans="1:19" ht="27" customHeight="1">
      <c r="A33" s="21"/>
      <c r="B33" s="8" t="s">
        <v>17</v>
      </c>
      <c r="C33" s="28">
        <f ca="1">C12+C32</f>
        <v>10.853102368087347</v>
      </c>
      <c r="D33" s="28"/>
      <c r="E33" s="28">
        <f ca="1">E12+E32</f>
        <v>5.7552890210395624</v>
      </c>
      <c r="F33" s="28"/>
      <c r="G33" s="28">
        <f ca="1">G12+G32</f>
        <v>4.2734801808288125</v>
      </c>
      <c r="H33" s="28"/>
      <c r="I33" s="28">
        <f ca="1">I12+I32</f>
        <v>5.280087380658256</v>
      </c>
      <c r="J33" s="21"/>
      <c r="K33" s="21"/>
      <c r="M33" s="6" t="s">
        <v>34</v>
      </c>
      <c r="N33" s="7">
        <f ca="1">K16</f>
        <v>12</v>
      </c>
      <c r="O33" s="6">
        <f ca="1">SUMSQ(C6:I10)-K15</f>
        <v>5.25</v>
      </c>
      <c r="P33" s="6">
        <f ca="1">O33/N33</f>
        <v>0.4375</v>
      </c>
      <c r="Q33" s="6"/>
      <c r="R33" s="6"/>
      <c r="S33" s="21"/>
    </row>
    <row r="34" spans="1:19" ht="27" customHeight="1">
      <c r="A34" s="21"/>
      <c r="B34" s="8" t="s">
        <v>18</v>
      </c>
      <c r="C34" s="28">
        <f ca="1">C12-C32</f>
        <v>-1.8531023680873471</v>
      </c>
      <c r="D34" s="28"/>
      <c r="E34" s="28">
        <f ca="1">E12-E32</f>
        <v>4.6447109789604379</v>
      </c>
      <c r="F34" s="28"/>
      <c r="G34" s="28">
        <f ca="1">G12-G32</f>
        <v>1.2265198191711877</v>
      </c>
      <c r="H34" s="28"/>
      <c r="I34" s="28">
        <f ca="1">I12-I32</f>
        <v>3.9199126193417433</v>
      </c>
      <c r="J34" s="21"/>
      <c r="K34" s="21"/>
      <c r="M34" s="24" t="s">
        <v>35</v>
      </c>
      <c r="N34" s="23">
        <f ca="1">N32+N33</f>
        <v>15</v>
      </c>
      <c r="O34" s="24">
        <f ca="1">O32+O33</f>
        <v>19.4375</v>
      </c>
      <c r="P34" s="24"/>
      <c r="Q34" s="24"/>
      <c r="R34" s="24"/>
      <c r="S34" s="21"/>
    </row>
    <row r="36" spans="1:19" ht="27" customHeight="1">
      <c r="C36" s="67"/>
      <c r="E36" s="67"/>
      <c r="G36" s="67"/>
      <c r="I36" s="67"/>
    </row>
    <row r="50" spans="2:11" ht="27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mergeCells count="5">
    <mergeCell ref="B4:I4"/>
    <mergeCell ref="B5:C5"/>
    <mergeCell ref="D5:E5"/>
    <mergeCell ref="F5:G5"/>
    <mergeCell ref="H5:I5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U30" sqref="U30"/>
    </sheetView>
  </sheetViews>
  <sheetFormatPr baseColWidth="10" defaultRowHeight="27" customHeight="1" x14ac:dyDescent="0"/>
  <cols>
    <col min="1" max="11" width="7" style="1" customWidth="1"/>
    <col min="12" max="12" width="3.59765625" style="1" customWidth="1"/>
    <col min="13" max="17" width="10.69921875" style="1"/>
    <col min="18" max="21" width="9.8984375" style="1" customWidth="1"/>
    <col min="22" max="22" width="9" style="1" customWidth="1"/>
    <col min="23" max="23" width="10.69921875" style="1" customWidth="1"/>
    <col min="24" max="16384" width="10.69921875" style="1"/>
  </cols>
  <sheetData>
    <row r="1" spans="1:19" ht="27" customHeight="1">
      <c r="A1" s="48"/>
      <c r="B1" s="54" t="s">
        <v>37</v>
      </c>
      <c r="C1" s="55">
        <v>4</v>
      </c>
      <c r="D1" s="54" t="s">
        <v>11</v>
      </c>
      <c r="E1" s="55">
        <v>5</v>
      </c>
      <c r="F1" s="54" t="s">
        <v>14</v>
      </c>
      <c r="G1" s="55">
        <v>3</v>
      </c>
      <c r="H1" s="54" t="s">
        <v>15</v>
      </c>
      <c r="I1" s="55">
        <v>4.5</v>
      </c>
      <c r="J1" s="16"/>
      <c r="K1" s="17"/>
      <c r="N1" s="4"/>
      <c r="O1" s="4"/>
      <c r="P1" s="2" t="s">
        <v>116</v>
      </c>
      <c r="Q1" s="4"/>
      <c r="R1" s="4"/>
      <c r="S1" s="4"/>
    </row>
    <row r="2" spans="1:19" ht="27" customHeight="1">
      <c r="A2" s="48"/>
      <c r="B2" s="11" t="s">
        <v>36</v>
      </c>
      <c r="C2" s="12">
        <v>0.4</v>
      </c>
      <c r="D2" s="11" t="s">
        <v>16</v>
      </c>
      <c r="E2" s="12">
        <f>C2</f>
        <v>0.4</v>
      </c>
      <c r="F2" s="11" t="s">
        <v>119</v>
      </c>
      <c r="G2" s="12">
        <f>C2</f>
        <v>0.4</v>
      </c>
      <c r="H2" s="11" t="s">
        <v>120</v>
      </c>
      <c r="I2" s="12">
        <f>C2</f>
        <v>0.4</v>
      </c>
      <c r="J2" s="48"/>
      <c r="K2" s="48"/>
      <c r="M2" s="3"/>
      <c r="N2" s="59" t="s">
        <v>0</v>
      </c>
      <c r="O2" s="60" t="s">
        <v>54</v>
      </c>
      <c r="P2" s="61" t="s">
        <v>98</v>
      </c>
      <c r="Q2" s="50" t="s">
        <v>99</v>
      </c>
      <c r="R2" s="50" t="s">
        <v>100</v>
      </c>
      <c r="S2" s="21"/>
    </row>
    <row r="3" spans="1:19" ht="27" customHeight="1">
      <c r="A3" s="42"/>
      <c r="B3" s="31" t="s">
        <v>117</v>
      </c>
      <c r="C3" s="33">
        <v>4</v>
      </c>
      <c r="D3" s="31" t="s">
        <v>2</v>
      </c>
      <c r="E3" s="33">
        <v>5</v>
      </c>
      <c r="F3" s="34" t="s">
        <v>13</v>
      </c>
      <c r="G3" s="35">
        <v>0.05</v>
      </c>
      <c r="H3" s="35" t="s">
        <v>124</v>
      </c>
      <c r="I3" s="32">
        <v>0.95</v>
      </c>
      <c r="J3" s="42"/>
      <c r="K3" s="42"/>
      <c r="M3" s="3"/>
      <c r="N3" s="47" t="s">
        <v>81</v>
      </c>
      <c r="O3" s="56">
        <f>C1</f>
        <v>4</v>
      </c>
      <c r="P3" s="13">
        <f>C12</f>
        <v>3.5</v>
      </c>
      <c r="Q3" s="10">
        <f>C25</f>
        <v>1.3526491670234764</v>
      </c>
      <c r="R3" s="10">
        <f>C32</f>
        <v>6.3531023680873471</v>
      </c>
      <c r="S3" s="21"/>
    </row>
    <row r="4" spans="1:19" ht="27" customHeight="1">
      <c r="A4" s="43"/>
      <c r="B4" s="112" t="s">
        <v>57</v>
      </c>
      <c r="C4" s="112"/>
      <c r="D4" s="112"/>
      <c r="E4" s="112"/>
      <c r="F4" s="112"/>
      <c r="G4" s="112"/>
      <c r="H4" s="112"/>
      <c r="I4" s="112"/>
      <c r="J4" s="43"/>
      <c r="K4" s="43"/>
      <c r="M4" s="3"/>
      <c r="N4" s="47" t="s">
        <v>60</v>
      </c>
      <c r="O4" s="56">
        <f>E1</f>
        <v>5</v>
      </c>
      <c r="P4" s="13">
        <f>E12</f>
        <v>5.2</v>
      </c>
      <c r="Q4" s="10">
        <f>E25</f>
        <v>0.85549044858474121</v>
      </c>
      <c r="R4" s="10">
        <f>E32</f>
        <v>0.55528902103956246</v>
      </c>
      <c r="S4" s="21"/>
    </row>
    <row r="5" spans="1:19" ht="27" customHeight="1">
      <c r="A5" s="43"/>
      <c r="B5" s="112" t="s">
        <v>87</v>
      </c>
      <c r="C5" s="112"/>
      <c r="D5" s="112" t="s">
        <v>88</v>
      </c>
      <c r="E5" s="112"/>
      <c r="F5" s="112" t="s">
        <v>113</v>
      </c>
      <c r="G5" s="112"/>
      <c r="H5" s="112" t="s">
        <v>114</v>
      </c>
      <c r="I5" s="112"/>
      <c r="J5" s="43"/>
      <c r="K5" s="43"/>
      <c r="M5" s="3"/>
      <c r="N5" s="47" t="s">
        <v>61</v>
      </c>
      <c r="O5" s="56">
        <f>G1</f>
        <v>3</v>
      </c>
      <c r="P5" s="13">
        <f>G12</f>
        <v>3.25</v>
      </c>
      <c r="Q5" s="10">
        <f>G25</f>
        <v>0.95646739856863505</v>
      </c>
      <c r="R5" s="10">
        <f>G32</f>
        <v>2.0022452253359253</v>
      </c>
      <c r="S5" s="21"/>
    </row>
    <row r="6" spans="1:19" ht="27" customHeight="1">
      <c r="A6" s="37"/>
      <c r="B6" s="18" t="s">
        <v>12</v>
      </c>
      <c r="C6" s="30">
        <v>4</v>
      </c>
      <c r="D6" s="18" t="s">
        <v>65</v>
      </c>
      <c r="E6" s="30">
        <v>5</v>
      </c>
      <c r="F6" s="18" t="s">
        <v>69</v>
      </c>
      <c r="G6" s="30">
        <v>2</v>
      </c>
      <c r="H6" s="18" t="s">
        <v>71</v>
      </c>
      <c r="I6" s="30">
        <v>5</v>
      </c>
      <c r="J6" s="38"/>
      <c r="K6" s="38"/>
      <c r="M6" s="3"/>
      <c r="N6" s="47" t="s">
        <v>22</v>
      </c>
      <c r="O6" s="56">
        <f>I1</f>
        <v>4.5</v>
      </c>
      <c r="P6" s="13">
        <f>I12</f>
        <v>4.4000000000000004</v>
      </c>
      <c r="Q6" s="10">
        <f>I25</f>
        <v>0.85549044858474121</v>
      </c>
      <c r="R6" s="10">
        <f>I32</f>
        <v>1.1105780420791178</v>
      </c>
      <c r="S6" s="21"/>
    </row>
    <row r="7" spans="1:19" ht="27" customHeight="1">
      <c r="A7" s="37"/>
      <c r="B7" s="18" t="s">
        <v>64</v>
      </c>
      <c r="C7" s="30">
        <v>3</v>
      </c>
      <c r="D7" s="18" t="s">
        <v>10</v>
      </c>
      <c r="E7" s="30">
        <v>5</v>
      </c>
      <c r="F7" s="18" t="s">
        <v>70</v>
      </c>
      <c r="G7" s="30">
        <v>3</v>
      </c>
      <c r="H7" s="18" t="s">
        <v>72</v>
      </c>
      <c r="I7" s="30">
        <v>4</v>
      </c>
      <c r="J7" s="38"/>
      <c r="K7" s="38"/>
      <c r="M7" s="3"/>
      <c r="N7" s="57"/>
    </row>
    <row r="8" spans="1:19" ht="27" customHeight="1">
      <c r="A8" s="37"/>
      <c r="B8" s="18"/>
      <c r="C8" s="30"/>
      <c r="D8" s="18" t="s">
        <v>66</v>
      </c>
      <c r="E8" s="30">
        <v>6</v>
      </c>
      <c r="F8" s="18" t="s">
        <v>122</v>
      </c>
      <c r="G8" s="30">
        <v>3</v>
      </c>
      <c r="H8" s="18" t="s">
        <v>73</v>
      </c>
      <c r="I8" s="30">
        <v>5</v>
      </c>
      <c r="J8" s="38"/>
      <c r="K8" s="38"/>
      <c r="M8" s="3"/>
      <c r="N8" s="57"/>
    </row>
    <row r="9" spans="1:19" ht="27" customHeight="1">
      <c r="A9" s="37"/>
      <c r="B9" s="18"/>
      <c r="C9" s="30"/>
      <c r="D9" s="18" t="s">
        <v>67</v>
      </c>
      <c r="E9" s="30">
        <v>5</v>
      </c>
      <c r="F9" s="18" t="s">
        <v>123</v>
      </c>
      <c r="G9" s="30">
        <v>5</v>
      </c>
      <c r="H9" s="18" t="s">
        <v>48</v>
      </c>
      <c r="I9" s="30">
        <v>5</v>
      </c>
      <c r="J9" s="38"/>
      <c r="K9" s="38"/>
    </row>
    <row r="10" spans="1:19" ht="27" customHeight="1">
      <c r="A10" s="51"/>
      <c r="B10" s="52"/>
      <c r="C10" s="14"/>
      <c r="D10" s="52" t="s">
        <v>68</v>
      </c>
      <c r="E10" s="14">
        <v>5</v>
      </c>
      <c r="F10" s="52"/>
      <c r="G10" s="14"/>
      <c r="H10" s="52" t="s">
        <v>74</v>
      </c>
      <c r="I10" s="14">
        <v>3</v>
      </c>
      <c r="J10" s="53"/>
      <c r="K10" s="53"/>
    </row>
    <row r="11" spans="1:19" ht="27" customHeight="1">
      <c r="A11" s="39" t="s">
        <v>23</v>
      </c>
      <c r="B11" s="18" t="s">
        <v>24</v>
      </c>
      <c r="C11" s="30">
        <f>SUM(C6:C10)</f>
        <v>7</v>
      </c>
      <c r="D11" s="18" t="s">
        <v>25</v>
      </c>
      <c r="E11" s="30">
        <f>SUM(E6:E10)</f>
        <v>26</v>
      </c>
      <c r="F11" s="18" t="s">
        <v>26</v>
      </c>
      <c r="G11" s="30">
        <f>SUM(G6:G10)</f>
        <v>13</v>
      </c>
      <c r="H11" s="18" t="s">
        <v>27</v>
      </c>
      <c r="I11" s="30">
        <f>SUM(I6:I10)</f>
        <v>22</v>
      </c>
      <c r="J11" s="18" t="s">
        <v>1</v>
      </c>
      <c r="K11" s="20">
        <f>SUM(C11:I11)</f>
        <v>68</v>
      </c>
    </row>
    <row r="12" spans="1:19" ht="27" customHeight="1">
      <c r="A12" s="39" t="s">
        <v>29</v>
      </c>
      <c r="B12" s="18" t="s">
        <v>30</v>
      </c>
      <c r="C12" s="36">
        <f>C11/C13</f>
        <v>3.5</v>
      </c>
      <c r="D12" s="18" t="s">
        <v>31</v>
      </c>
      <c r="E12" s="36">
        <f>E11/E13</f>
        <v>5.2</v>
      </c>
      <c r="F12" s="18" t="s">
        <v>32</v>
      </c>
      <c r="G12" s="36">
        <f>G11/G13</f>
        <v>3.25</v>
      </c>
      <c r="H12" s="18" t="s">
        <v>49</v>
      </c>
      <c r="I12" s="36">
        <f>I11/I13</f>
        <v>4.4000000000000004</v>
      </c>
      <c r="J12" s="18"/>
      <c r="K12" s="19"/>
    </row>
    <row r="13" spans="1:19" ht="27" customHeight="1">
      <c r="A13" s="26"/>
      <c r="B13" s="8" t="s">
        <v>2</v>
      </c>
      <c r="C13" s="22">
        <f>COUNT(C6:C10)</f>
        <v>2</v>
      </c>
      <c r="D13" s="26"/>
      <c r="E13" s="22">
        <f>COUNT(E6:E10)</f>
        <v>5</v>
      </c>
      <c r="F13" s="26"/>
      <c r="G13" s="22">
        <f>COUNT(G6:G10)</f>
        <v>4</v>
      </c>
      <c r="H13" s="26"/>
      <c r="I13" s="22">
        <f>COUNT(I6:I10)</f>
        <v>5</v>
      </c>
      <c r="J13" s="8" t="s">
        <v>55</v>
      </c>
      <c r="K13" s="40">
        <f>SUM(C13:I13)</f>
        <v>16</v>
      </c>
    </row>
    <row r="14" spans="1:19" ht="27" customHeight="1">
      <c r="A14" s="26"/>
      <c r="B14" s="41" t="s">
        <v>3</v>
      </c>
      <c r="C14" s="28">
        <f>SUMSQ(C6:C10)-C11^2/C13</f>
        <v>0.5</v>
      </c>
      <c r="D14" s="28"/>
      <c r="E14" s="28">
        <f>SUMSQ(E6:E10)-E11^2/E13</f>
        <v>0.80000000000001137</v>
      </c>
      <c r="F14" s="28"/>
      <c r="G14" s="28">
        <f>SUMSQ(G6:G10)-G11^2/G13</f>
        <v>4.75</v>
      </c>
      <c r="H14" s="28"/>
      <c r="I14" s="28">
        <f>SUMSQ(I6:I10)-I11^2/I13</f>
        <v>3.2000000000000028</v>
      </c>
      <c r="J14" s="41" t="s">
        <v>115</v>
      </c>
      <c r="K14" s="27">
        <f>SUM(C14:I14)</f>
        <v>9.2500000000000142</v>
      </c>
    </row>
    <row r="15" spans="1:19" ht="27" customHeight="1">
      <c r="A15" s="26"/>
      <c r="B15" s="41" t="s">
        <v>58</v>
      </c>
      <c r="C15" s="28">
        <f>C11^2/C13</f>
        <v>24.5</v>
      </c>
      <c r="D15" s="28"/>
      <c r="E15" s="28">
        <f>E11^2/E13</f>
        <v>135.19999999999999</v>
      </c>
      <c r="F15" s="28"/>
      <c r="G15" s="28">
        <f>G11^2/G13</f>
        <v>42.25</v>
      </c>
      <c r="H15" s="28"/>
      <c r="I15" s="28">
        <f>I11^2/I13</f>
        <v>96.8</v>
      </c>
      <c r="J15" s="58" t="s">
        <v>59</v>
      </c>
      <c r="K15" s="27">
        <f>SUM(C15:I15)</f>
        <v>298.75</v>
      </c>
    </row>
    <row r="16" spans="1:19" ht="27" customHeight="1">
      <c r="A16" s="26"/>
      <c r="B16" s="8" t="s">
        <v>8</v>
      </c>
      <c r="C16" s="22">
        <f>C13-1</f>
        <v>1</v>
      </c>
      <c r="D16" s="26"/>
      <c r="E16" s="22">
        <f>E13-1</f>
        <v>4</v>
      </c>
      <c r="F16" s="26"/>
      <c r="G16" s="22">
        <f>G13-1</f>
        <v>3</v>
      </c>
      <c r="H16" s="26"/>
      <c r="I16" s="22">
        <f>I13-1</f>
        <v>4</v>
      </c>
      <c r="J16" s="8" t="s">
        <v>50</v>
      </c>
      <c r="K16" s="40">
        <f>SUM(C16:I16)</f>
        <v>12</v>
      </c>
    </row>
    <row r="17" spans="1:21" ht="27" customHeight="1">
      <c r="A17" s="26"/>
      <c r="B17" s="8" t="s">
        <v>56</v>
      </c>
      <c r="C17" s="25">
        <f>C14/C16</f>
        <v>0.5</v>
      </c>
      <c r="D17" s="25"/>
      <c r="E17" s="25">
        <f>E14/E16</f>
        <v>0.20000000000000284</v>
      </c>
      <c r="F17" s="25"/>
      <c r="G17" s="25">
        <f>G14/G16</f>
        <v>1.5833333333333333</v>
      </c>
      <c r="H17" s="25"/>
      <c r="I17" s="25">
        <f>I14/I16</f>
        <v>0.80000000000000071</v>
      </c>
      <c r="J17" s="8" t="s">
        <v>51</v>
      </c>
      <c r="K17" s="27">
        <f>SUMPRODUCT(C17:I17,C18:I18)</f>
        <v>0.77083333333333437</v>
      </c>
    </row>
    <row r="18" spans="1:21" ht="27" customHeight="1">
      <c r="A18" s="26"/>
      <c r="B18" s="8" t="s">
        <v>109</v>
      </c>
      <c r="C18" s="25">
        <f>C16/$K$16</f>
        <v>8.3333333333333329E-2</v>
      </c>
      <c r="D18" s="25"/>
      <c r="E18" s="25">
        <f>E16/$K$16</f>
        <v>0.33333333333333331</v>
      </c>
      <c r="F18" s="25"/>
      <c r="G18" s="25">
        <f>G16/$K$16</f>
        <v>0.25</v>
      </c>
      <c r="H18" s="25"/>
      <c r="I18" s="25">
        <f>I16/$K$16</f>
        <v>0.33333333333333331</v>
      </c>
      <c r="J18" s="26"/>
      <c r="K18" s="26"/>
    </row>
    <row r="19" spans="1:21" ht="27" customHeight="1">
      <c r="A19" s="26"/>
      <c r="B19" s="8" t="s">
        <v>110</v>
      </c>
      <c r="C19" s="25">
        <f>SQRT(C17)</f>
        <v>0.70710678118654757</v>
      </c>
      <c r="D19" s="25"/>
      <c r="E19" s="25">
        <f>SQRT(E17)</f>
        <v>0.44721359549996109</v>
      </c>
      <c r="F19" s="25"/>
      <c r="G19" s="25">
        <f>SQRT(G17)</f>
        <v>1.2583057392117916</v>
      </c>
      <c r="H19" s="25"/>
      <c r="I19" s="25">
        <f>SQRT(I17)</f>
        <v>0.8944271909999163</v>
      </c>
      <c r="J19" s="26"/>
      <c r="K19" s="26"/>
    </row>
    <row r="20" spans="1:21" ht="27" customHeight="1">
      <c r="A20" s="26"/>
      <c r="B20" s="8" t="s">
        <v>111</v>
      </c>
      <c r="C20" s="25">
        <f>C17/C13</f>
        <v>0.25</v>
      </c>
      <c r="D20" s="25"/>
      <c r="E20" s="25">
        <f>E17/E13</f>
        <v>4.000000000000057E-2</v>
      </c>
      <c r="F20" s="25"/>
      <c r="G20" s="25">
        <f>G17/G13</f>
        <v>0.39583333333333331</v>
      </c>
      <c r="H20" s="25"/>
      <c r="I20" s="25">
        <f>I17/I13</f>
        <v>0.16000000000000014</v>
      </c>
      <c r="J20" s="26"/>
      <c r="K20" s="26"/>
    </row>
    <row r="21" spans="1:21" ht="27" customHeight="1" thickBot="1">
      <c r="A21" s="62"/>
      <c r="B21" s="63" t="s">
        <v>112</v>
      </c>
      <c r="C21" s="64">
        <f>SQRT(C20)</f>
        <v>0.5</v>
      </c>
      <c r="D21" s="64"/>
      <c r="E21" s="64">
        <f>SQRT(E20)</f>
        <v>0.20000000000000143</v>
      </c>
      <c r="F21" s="64"/>
      <c r="G21" s="64">
        <f>SQRT(G20)</f>
        <v>0.62915286960589578</v>
      </c>
      <c r="H21" s="64"/>
      <c r="I21" s="64">
        <f>SQRT(I20)</f>
        <v>0.40000000000000019</v>
      </c>
      <c r="J21" s="62"/>
      <c r="K21" s="62"/>
    </row>
    <row r="22" spans="1:21" ht="27" customHeight="1" thickTop="1">
      <c r="A22" s="21"/>
      <c r="B22" s="44" t="s">
        <v>52</v>
      </c>
      <c r="C22" s="45"/>
      <c r="D22" s="45"/>
      <c r="E22" s="45"/>
      <c r="F22" s="45"/>
      <c r="G22" s="45"/>
      <c r="H22" s="45"/>
      <c r="I22" s="45"/>
      <c r="J22" s="21"/>
      <c r="K22" s="46"/>
    </row>
    <row r="23" spans="1:21" ht="27" customHeight="1">
      <c r="A23" s="21"/>
      <c r="B23" s="8" t="s">
        <v>80</v>
      </c>
      <c r="C23" s="25">
        <f>SQRT($K$17/C13)</f>
        <v>0.62081935107297292</v>
      </c>
      <c r="D23" s="25"/>
      <c r="E23" s="25">
        <f>SQRT($K$17/E13)</f>
        <v>0.39264063297965845</v>
      </c>
      <c r="F23" s="25"/>
      <c r="G23" s="25">
        <f>SQRT($K$17/G13)</f>
        <v>0.4389855730355311</v>
      </c>
      <c r="H23" s="25"/>
      <c r="I23" s="25">
        <f>SQRT($K$17/I13)</f>
        <v>0.39264063297965845</v>
      </c>
      <c r="J23" s="21"/>
      <c r="K23" s="21"/>
    </row>
    <row r="24" spans="1:21" ht="27" customHeight="1">
      <c r="A24" s="21"/>
      <c r="B24" s="8" t="s">
        <v>45</v>
      </c>
      <c r="C24" s="25">
        <f>TINV(1-$I$3,$K$16)</f>
        <v>2.178812829667228</v>
      </c>
      <c r="D24" s="26"/>
      <c r="E24" s="25">
        <f>TINV(1-$I$3,$K$16)</f>
        <v>2.178812829667228</v>
      </c>
      <c r="F24" s="26"/>
      <c r="G24" s="25">
        <f>TINV(1-$I$3,$K$16)</f>
        <v>2.178812829667228</v>
      </c>
      <c r="H24" s="26"/>
      <c r="I24" s="25">
        <f>TINV(1-$I$3,$K$16)</f>
        <v>2.178812829667228</v>
      </c>
      <c r="J24" s="21"/>
      <c r="K24" s="21"/>
    </row>
    <row r="25" spans="1:21" ht="27" customHeight="1">
      <c r="A25" s="21"/>
      <c r="B25" s="9" t="s">
        <v>53</v>
      </c>
      <c r="C25" s="29">
        <f>C23*C24</f>
        <v>1.3526491670234764</v>
      </c>
      <c r="D25" s="29"/>
      <c r="E25" s="29">
        <f>E23*E24</f>
        <v>0.85549044858474121</v>
      </c>
      <c r="F25" s="29"/>
      <c r="G25" s="29">
        <f>G23*G24</f>
        <v>0.95646739856863505</v>
      </c>
      <c r="H25" s="29"/>
      <c r="I25" s="29">
        <f>I23*I24</f>
        <v>0.85549044858474121</v>
      </c>
      <c r="J25" s="21"/>
      <c r="K25" s="21"/>
    </row>
    <row r="26" spans="1:21" ht="27" customHeight="1">
      <c r="A26" s="21"/>
      <c r="B26" s="8" t="s">
        <v>17</v>
      </c>
      <c r="C26" s="25">
        <f>C12+C25</f>
        <v>4.8526491670234764</v>
      </c>
      <c r="D26" s="26"/>
      <c r="E26" s="25">
        <f>E12+E25</f>
        <v>6.0554904485847416</v>
      </c>
      <c r="F26" s="26"/>
      <c r="G26" s="25">
        <f>G12+G25</f>
        <v>4.2064673985686349</v>
      </c>
      <c r="H26" s="26"/>
      <c r="I26" s="25">
        <f>I12+I25</f>
        <v>5.2554904485847418</v>
      </c>
      <c r="J26" s="21"/>
      <c r="K26" s="21"/>
      <c r="M26" s="67">
        <f>C11^2/COUNT(C6:C10)</f>
        <v>24.5</v>
      </c>
      <c r="O26" s="67">
        <f>E11^2/COUNT(E6:E10)</f>
        <v>135.19999999999999</v>
      </c>
      <c r="Q26" s="67">
        <f>G11^2/COUNT(G6:G10)</f>
        <v>42.25</v>
      </c>
      <c r="S26" s="67">
        <f>I11^2/COUNT(I6:I10)</f>
        <v>96.8</v>
      </c>
      <c r="T26" s="1">
        <f>M26+O26+Q26+S26</f>
        <v>298.75</v>
      </c>
    </row>
    <row r="27" spans="1:21" ht="27" customHeight="1" thickBot="1">
      <c r="A27" s="65"/>
      <c r="B27" s="63" t="s">
        <v>18</v>
      </c>
      <c r="C27" s="64">
        <f>C12-C25</f>
        <v>2.1473508329765236</v>
      </c>
      <c r="D27" s="62"/>
      <c r="E27" s="64">
        <f>E12-E25</f>
        <v>4.3445095514152587</v>
      </c>
      <c r="F27" s="62"/>
      <c r="G27" s="64">
        <f>G12-G25</f>
        <v>2.2935326014313651</v>
      </c>
      <c r="H27" s="62"/>
      <c r="I27" s="64">
        <f>I12-I25</f>
        <v>3.5445095514152589</v>
      </c>
      <c r="J27" s="65"/>
      <c r="K27" s="65"/>
      <c r="T27" s="1">
        <f>K11^2/K13</f>
        <v>289</v>
      </c>
    </row>
    <row r="28" spans="1:21" ht="27" customHeight="1" thickTop="1">
      <c r="A28" s="21"/>
      <c r="B28" s="44" t="s">
        <v>62</v>
      </c>
      <c r="C28" s="45"/>
      <c r="D28" s="45"/>
      <c r="E28" s="45"/>
      <c r="F28" s="45"/>
      <c r="G28" s="45"/>
      <c r="H28" s="45"/>
      <c r="I28" s="45"/>
      <c r="J28" s="21"/>
      <c r="K28" s="21"/>
      <c r="T28" s="1">
        <f>T26-T27</f>
        <v>9.75</v>
      </c>
      <c r="U28" s="109" t="s">
        <v>136</v>
      </c>
    </row>
    <row r="29" spans="1:21" ht="27" customHeight="1">
      <c r="A29" s="21"/>
      <c r="B29" s="8" t="s">
        <v>63</v>
      </c>
      <c r="C29" s="25">
        <f>C19</f>
        <v>0.70710678118654757</v>
      </c>
      <c r="D29" s="25"/>
      <c r="E29" s="25">
        <f>E19</f>
        <v>0.44721359549996109</v>
      </c>
      <c r="F29" s="25"/>
      <c r="G29" s="25">
        <f>G19</f>
        <v>1.2583057392117916</v>
      </c>
      <c r="H29" s="25"/>
      <c r="I29" s="25">
        <f>I19</f>
        <v>0.8944271909999163</v>
      </c>
      <c r="J29" s="21"/>
      <c r="K29" s="21"/>
    </row>
    <row r="30" spans="1:21" ht="27" customHeight="1">
      <c r="A30" s="21"/>
      <c r="B30" s="8" t="s">
        <v>75</v>
      </c>
      <c r="C30" s="25">
        <f>C29/SQRT(C13)</f>
        <v>0.5</v>
      </c>
      <c r="D30" s="25"/>
      <c r="E30" s="25">
        <f>E29/SQRT(E13)</f>
        <v>0.2000000000000014</v>
      </c>
      <c r="F30" s="25"/>
      <c r="G30" s="25">
        <f>G29/SQRT(G13)</f>
        <v>0.62915286960589578</v>
      </c>
      <c r="H30" s="25"/>
      <c r="I30" s="25">
        <f>I29/SQRT(I13)</f>
        <v>0.40000000000000019</v>
      </c>
      <c r="J30" s="21"/>
      <c r="K30" s="21"/>
      <c r="M30" s="24" t="s">
        <v>101</v>
      </c>
      <c r="N30" s="5"/>
      <c r="O30" s="5"/>
      <c r="P30" s="5"/>
      <c r="Q30" s="5"/>
      <c r="R30" s="5"/>
      <c r="S30" s="21"/>
      <c r="T30" s="1">
        <f>SUMSQ(C6:C10,E6:E10,G6:G10,I6:I10)</f>
        <v>308</v>
      </c>
      <c r="U30" s="1" t="e">
        <f ca="1">SUM+J9SQ(B6:I10)</f>
        <v>#NAME?</v>
      </c>
    </row>
    <row r="31" spans="1:21" ht="27" customHeight="1">
      <c r="A31" s="21"/>
      <c r="B31" s="8" t="s">
        <v>45</v>
      </c>
      <c r="C31" s="25">
        <f>TINV(1-$I$3,C16)</f>
        <v>12.706204736174694</v>
      </c>
      <c r="D31" s="25"/>
      <c r="E31" s="25">
        <f>TINV(1-$I$3,E16)</f>
        <v>2.776445105197793</v>
      </c>
      <c r="F31" s="25"/>
      <c r="G31" s="25">
        <f>TINV(1-$I$3,G16)</f>
        <v>3.1824463052837078</v>
      </c>
      <c r="H31" s="25"/>
      <c r="I31" s="25">
        <f>TINV(1-$I$3,I16)</f>
        <v>2.776445105197793</v>
      </c>
      <c r="J31" s="21"/>
      <c r="K31" s="21"/>
      <c r="M31" s="44" t="s">
        <v>102</v>
      </c>
      <c r="N31" s="45" t="s">
        <v>103</v>
      </c>
      <c r="O31" s="45" t="s">
        <v>104</v>
      </c>
      <c r="P31" s="45" t="s">
        <v>107</v>
      </c>
      <c r="Q31" s="49" t="s">
        <v>108</v>
      </c>
      <c r="R31" s="49" t="s">
        <v>121</v>
      </c>
      <c r="S31" s="50" t="s">
        <v>40</v>
      </c>
      <c r="T31" s="1">
        <f>T26</f>
        <v>298.75</v>
      </c>
    </row>
    <row r="32" spans="1:21" ht="27" customHeight="1">
      <c r="A32" s="21"/>
      <c r="B32" s="9" t="s">
        <v>76</v>
      </c>
      <c r="C32" s="29">
        <f>C30*C31</f>
        <v>6.3531023680873471</v>
      </c>
      <c r="D32" s="29"/>
      <c r="E32" s="29">
        <f>E30*E31</f>
        <v>0.55528902103956246</v>
      </c>
      <c r="F32" s="29"/>
      <c r="G32" s="29">
        <f>G30*G31</f>
        <v>2.0022452253359253</v>
      </c>
      <c r="H32" s="29"/>
      <c r="I32" s="29">
        <f>I30*I31</f>
        <v>1.1105780420791178</v>
      </c>
      <c r="J32" s="21"/>
      <c r="K32" s="21"/>
      <c r="M32" s="6" t="s">
        <v>33</v>
      </c>
      <c r="N32" s="7">
        <f>C3-1</f>
        <v>3</v>
      </c>
      <c r="O32" s="6">
        <f>K15-K11^2/K13</f>
        <v>9.75</v>
      </c>
      <c r="P32" s="6">
        <f>O32/N32</f>
        <v>3.25</v>
      </c>
      <c r="Q32" s="66">
        <f>P32/P33</f>
        <v>4.2162162162162158</v>
      </c>
      <c r="R32" s="66">
        <f>FINV(G3,N32,N33)</f>
        <v>3.4902948194976045</v>
      </c>
      <c r="S32" s="10" t="str">
        <f>IF(Q32&gt;R32,"Reject", "Don't reject")</f>
        <v>Reject</v>
      </c>
      <c r="T32" s="1">
        <f>T30-T31</f>
        <v>9.25</v>
      </c>
      <c r="U32" s="109" t="s">
        <v>137</v>
      </c>
    </row>
    <row r="33" spans="1:19" ht="27" customHeight="1">
      <c r="A33" s="21"/>
      <c r="B33" s="8" t="s">
        <v>17</v>
      </c>
      <c r="C33" s="28">
        <f>C12+C32</f>
        <v>9.8531023680873471</v>
      </c>
      <c r="D33" s="28"/>
      <c r="E33" s="28">
        <f>E12+E32</f>
        <v>5.7552890210395624</v>
      </c>
      <c r="F33" s="28"/>
      <c r="G33" s="28">
        <f>G12+G32</f>
        <v>5.2522452253359253</v>
      </c>
      <c r="H33" s="28"/>
      <c r="I33" s="28">
        <f>I12+I32</f>
        <v>5.5105780420791177</v>
      </c>
      <c r="J33" s="21"/>
      <c r="K33" s="21"/>
      <c r="M33" s="6" t="s">
        <v>34</v>
      </c>
      <c r="N33" s="7">
        <f>K16</f>
        <v>12</v>
      </c>
      <c r="O33" s="6">
        <f>SUMSQ(C6:I10)-K15</f>
        <v>9.25</v>
      </c>
      <c r="P33" s="6">
        <f>O33/N33</f>
        <v>0.77083333333333337</v>
      </c>
      <c r="Q33" s="6"/>
      <c r="R33" s="6"/>
      <c r="S33" s="21"/>
    </row>
    <row r="34" spans="1:19" ht="27" customHeight="1">
      <c r="A34" s="21"/>
      <c r="B34" s="8" t="s">
        <v>18</v>
      </c>
      <c r="C34" s="28">
        <f>C12-C32</f>
        <v>-2.8531023680873471</v>
      </c>
      <c r="D34" s="28"/>
      <c r="E34" s="28">
        <f>E12-E32</f>
        <v>4.6447109789604379</v>
      </c>
      <c r="F34" s="28"/>
      <c r="G34" s="28">
        <f>G12-G32</f>
        <v>1.2477547746640747</v>
      </c>
      <c r="H34" s="28"/>
      <c r="I34" s="28">
        <f>I12-I32</f>
        <v>3.2894219579208825</v>
      </c>
      <c r="J34" s="21"/>
      <c r="K34" s="21"/>
      <c r="M34" s="24" t="s">
        <v>35</v>
      </c>
      <c r="N34" s="23">
        <f>N32+N33</f>
        <v>15</v>
      </c>
      <c r="O34" s="24">
        <f>O32+O33</f>
        <v>19</v>
      </c>
      <c r="P34" s="24"/>
      <c r="Q34" s="24"/>
      <c r="R34" s="24"/>
      <c r="S34" s="21"/>
    </row>
    <row r="36" spans="1:19" ht="27" customHeight="1">
      <c r="C36" s="67"/>
      <c r="E36" s="67"/>
      <c r="G36" s="67"/>
      <c r="I36" s="67"/>
    </row>
    <row r="50" spans="2:11" ht="27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mergeCells count="5">
    <mergeCell ref="B4:I4"/>
    <mergeCell ref="B5:C5"/>
    <mergeCell ref="D5:E5"/>
    <mergeCell ref="F5:G5"/>
    <mergeCell ref="H5:I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Getting Started</vt:lpstr>
      <vt:lpstr>ANOVA.Unequal n's</vt:lpstr>
      <vt:lpstr>ANOVA.Unequal n's(2)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2015-04-13T17:04:14Z</dcterms:modified>
</cp:coreProperties>
</file>